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3735" activeTab="2"/>
  </bookViews>
  <sheets>
    <sheet name="PL" sheetId="1" r:id="rId1"/>
    <sheet name="BS" sheetId="2" r:id="rId2"/>
    <sheet name="NOTES" sheetId="3" r:id="rId3"/>
  </sheets>
  <definedNames>
    <definedName name="_xlnm.Print_Area" localSheetId="2">'NOTES'!$A$1:$J$254</definedName>
    <definedName name="_xlnm.Print_Area" localSheetId="0">'PL'!$A$1:$K$66</definedName>
    <definedName name="_xlnm.Print_Titles" localSheetId="2">'NOTES'!$1:$4</definedName>
  </definedNames>
  <calcPr fullCalcOnLoad="1"/>
</workbook>
</file>

<file path=xl/sharedStrings.xml><?xml version="1.0" encoding="utf-8"?>
<sst xmlns="http://schemas.openxmlformats.org/spreadsheetml/2006/main" count="351" uniqueCount="226">
  <si>
    <t>MUHIBBAH ENGINEERING (M) BHD</t>
  </si>
  <si>
    <t>(Company No : 12737-K)</t>
  </si>
  <si>
    <t>(Incorporated in Malaysia)</t>
  </si>
  <si>
    <t xml:space="preserve">ANNOUNCEMENT OF THE UNAUDITED RESULT OF THE GROUP </t>
  </si>
  <si>
    <t>Quarter</t>
  </si>
  <si>
    <t>RM'000</t>
  </si>
  <si>
    <t>a)</t>
  </si>
  <si>
    <t>Turnover</t>
  </si>
  <si>
    <t>b)</t>
  </si>
  <si>
    <t>c)</t>
  </si>
  <si>
    <t>d)</t>
  </si>
  <si>
    <t>i)</t>
  </si>
  <si>
    <t>1.</t>
  </si>
  <si>
    <t>2.</t>
  </si>
  <si>
    <t>3.</t>
  </si>
  <si>
    <t>4.</t>
  </si>
  <si>
    <t>5.</t>
  </si>
  <si>
    <t>6.</t>
  </si>
  <si>
    <t>7.</t>
  </si>
  <si>
    <t>8.</t>
  </si>
  <si>
    <t>9.</t>
  </si>
  <si>
    <t>10.</t>
  </si>
  <si>
    <t>11.</t>
  </si>
  <si>
    <t>12.</t>
  </si>
  <si>
    <t>NOTES TO THE ACCOUNTS</t>
  </si>
  <si>
    <t>ACCOUNTING POLICIES</t>
  </si>
  <si>
    <t>EXCEPTIONAL ITEM</t>
  </si>
  <si>
    <t>EXTRAORDINARY ITEM</t>
  </si>
  <si>
    <t>TAXATION</t>
  </si>
  <si>
    <t xml:space="preserve">Individual </t>
  </si>
  <si>
    <t>Cumulative</t>
  </si>
  <si>
    <t>Included in the taxation are:</t>
  </si>
  <si>
    <t>Current year's taxation charge</t>
  </si>
  <si>
    <t>-</t>
  </si>
  <si>
    <t>CORPORATE PROPOSAL</t>
  </si>
  <si>
    <t>DEBT AND EQUITY SECURITIES</t>
  </si>
  <si>
    <t>Foreign currency</t>
  </si>
  <si>
    <t>Currency</t>
  </si>
  <si>
    <t>Amount</t>
  </si>
  <si>
    <t>Short term borrowings</t>
  </si>
  <si>
    <t>Secured</t>
  </si>
  <si>
    <t>RM</t>
  </si>
  <si>
    <t>DKK</t>
  </si>
  <si>
    <t>Sub-total</t>
  </si>
  <si>
    <t>Unsecured</t>
  </si>
  <si>
    <t>SGD</t>
  </si>
  <si>
    <t>AUD</t>
  </si>
  <si>
    <t>USD</t>
  </si>
  <si>
    <t>Total short-term borrowings</t>
  </si>
  <si>
    <t>Long term borrowings</t>
  </si>
  <si>
    <t>Total long term borrowings</t>
  </si>
  <si>
    <t>Total borrowings</t>
  </si>
  <si>
    <t>13.</t>
  </si>
  <si>
    <t>Corporate guarantees for credit facilities granted to subsidiary companies</t>
  </si>
  <si>
    <t>14.</t>
  </si>
  <si>
    <t>FINANCIAL INSTRUMENT WITH OFF BALANCE SHEET RISK</t>
  </si>
  <si>
    <t>15.</t>
  </si>
  <si>
    <t>MATERIAL PENDING LITIGATION</t>
  </si>
  <si>
    <t>16.</t>
  </si>
  <si>
    <t>SEGMENTAL INFORMATION</t>
  </si>
  <si>
    <t>Profit</t>
  </si>
  <si>
    <t>Assets</t>
  </si>
  <si>
    <t>Construction</t>
  </si>
  <si>
    <t>Cranes</t>
  </si>
  <si>
    <t>Associated companies</t>
  </si>
  <si>
    <t>Total</t>
  </si>
  <si>
    <t>Outside Malaysia</t>
  </si>
  <si>
    <t>17.</t>
  </si>
  <si>
    <t>COMPARISON WITH PRECEDING QUARTER RESULT</t>
  </si>
  <si>
    <t>18.</t>
  </si>
  <si>
    <t>REVIEW OF THE GROUP PERFORMANCE</t>
  </si>
  <si>
    <t>19.</t>
  </si>
  <si>
    <t>20.</t>
  </si>
  <si>
    <t>PROFIT FORECAST AND PROFIT GUARANTEE</t>
  </si>
  <si>
    <t>21.</t>
  </si>
  <si>
    <t>DIVIDEND</t>
  </si>
  <si>
    <t>BY ORDER OF THE BOARD</t>
  </si>
  <si>
    <t>………………………………</t>
  </si>
  <si>
    <t>Klang</t>
  </si>
  <si>
    <t>Chairman</t>
  </si>
  <si>
    <t>CURRENT YEAR PROSPECT</t>
  </si>
  <si>
    <t>ii)</t>
  </si>
  <si>
    <t>Internal</t>
  </si>
  <si>
    <t>External</t>
  </si>
  <si>
    <t>Marine-Ship Repairs</t>
  </si>
  <si>
    <t>Elimination</t>
  </si>
  <si>
    <t>Consolidated</t>
  </si>
  <si>
    <t>Operating</t>
  </si>
  <si>
    <t>Financing cost</t>
  </si>
  <si>
    <t>Interest income</t>
  </si>
  <si>
    <t>Segment</t>
  </si>
  <si>
    <t>&lt;----------</t>
  </si>
  <si>
    <t>-------------&gt;</t>
  </si>
  <si>
    <t>Geographical Segments</t>
  </si>
  <si>
    <t>Business Segments</t>
  </si>
  <si>
    <t>Inside Malaysia</t>
  </si>
  <si>
    <t>Manufacturing and</t>
  </si>
  <si>
    <t xml:space="preserve">  </t>
  </si>
  <si>
    <t>and Ship Building</t>
  </si>
  <si>
    <t>Share of profit</t>
  </si>
  <si>
    <t>Investment</t>
  </si>
  <si>
    <t>Hire purchase and finance lease</t>
  </si>
  <si>
    <t>ACQUISITION/DISPOSAL OF QUOTED SECURITIES</t>
  </si>
  <si>
    <t>Quoted share- at cost</t>
  </si>
  <si>
    <t>Quoted share- at carrying value</t>
  </si>
  <si>
    <t>MATERIAL SUBSEQUENT EVENT</t>
  </si>
  <si>
    <t>COMMENT ON SEASONAL OR CYCLICAL OPERATION</t>
  </si>
  <si>
    <t>CHANGES IN THE GROUP'S COMPOSITION</t>
  </si>
  <si>
    <t>SEGMENTAL INFORMATION (con't)</t>
  </si>
  <si>
    <t>Less: Provision for diminution in value</t>
  </si>
  <si>
    <t>Trading</t>
  </si>
  <si>
    <t>Joint ventures</t>
  </si>
  <si>
    <t>Net Tangible Assets Per Share (RM)</t>
  </si>
  <si>
    <t>Deferred Taxation</t>
  </si>
  <si>
    <t>Other Long Term Liabilities</t>
  </si>
  <si>
    <t>Long Term Borrowings</t>
  </si>
  <si>
    <t>Minority Interests</t>
  </si>
  <si>
    <t>Retained profit</t>
  </si>
  <si>
    <t>Translation reserves</t>
  </si>
  <si>
    <t>Revaluation reserves</t>
  </si>
  <si>
    <t>Capital reserves</t>
  </si>
  <si>
    <t>Share premium</t>
  </si>
  <si>
    <t>Reserves</t>
  </si>
  <si>
    <t>Share Capital</t>
  </si>
  <si>
    <t>Shareholders' Funds</t>
  </si>
  <si>
    <t>Amount due to associated companies</t>
  </si>
  <si>
    <t>Provision for taxation</t>
  </si>
  <si>
    <t>Due to increase in bill payables</t>
  </si>
  <si>
    <t>Other payables</t>
  </si>
  <si>
    <t>Trade creditors &amp; bills payable</t>
  </si>
  <si>
    <t>Amount due to contract customers</t>
  </si>
  <si>
    <t>Current Liabilities</t>
  </si>
  <si>
    <t>RM12million is disposal of fixed assets to sun vibrant</t>
  </si>
  <si>
    <t>Tax recoverable</t>
  </si>
  <si>
    <t>Other receivables, deposits and prepayments</t>
  </si>
  <si>
    <t>Amount due from joint ventures</t>
  </si>
  <si>
    <t>Amount due from associated companies</t>
  </si>
  <si>
    <t>Cash</t>
  </si>
  <si>
    <t>Trade receivables</t>
  </si>
  <si>
    <t>Amount due from contract customers</t>
  </si>
  <si>
    <t>Inventories</t>
  </si>
  <si>
    <t>Current Assets</t>
  </si>
  <si>
    <t>Development Costs</t>
  </si>
  <si>
    <t>Incl. FFC USA R&amp;D of USD5million</t>
  </si>
  <si>
    <t>Intangible Assets</t>
  </si>
  <si>
    <t>Goodwill on Consolidation</t>
  </si>
  <si>
    <t>Long Term Investments</t>
  </si>
  <si>
    <t>Property, Plant and Equipment</t>
  </si>
  <si>
    <t>AS AT</t>
  </si>
  <si>
    <t>AUDITED</t>
  </si>
  <si>
    <t>UNAUDITED</t>
  </si>
  <si>
    <t>CONSOLIDATED BALANCE SHEET</t>
  </si>
  <si>
    <t>N/A</t>
  </si>
  <si>
    <t>shares)-sen</t>
  </si>
  <si>
    <t xml:space="preserve">Full diluted (based on            ordinary </t>
  </si>
  <si>
    <t>(b)</t>
  </si>
  <si>
    <t>(a)</t>
  </si>
  <si>
    <t>m)</t>
  </si>
  <si>
    <t>to members of the company</t>
  </si>
  <si>
    <t xml:space="preserve">Extraordinary items attributable </t>
  </si>
  <si>
    <t>(iii)</t>
  </si>
  <si>
    <t>Less: Minority interests</t>
  </si>
  <si>
    <t>(ii)</t>
  </si>
  <si>
    <t>Extraordinary items</t>
  </si>
  <si>
    <t>(i)</t>
  </si>
  <si>
    <t>l)</t>
  </si>
  <si>
    <t>k)</t>
  </si>
  <si>
    <t xml:space="preserve">Pre-acquisition profit/(loss) </t>
  </si>
  <si>
    <t>j)</t>
  </si>
  <si>
    <t>Less: minority interests</t>
  </si>
  <si>
    <t>Income tax</t>
  </si>
  <si>
    <t>h)</t>
  </si>
  <si>
    <t>g)</t>
  </si>
  <si>
    <t xml:space="preserve">of joint ventures </t>
  </si>
  <si>
    <t xml:space="preserve">Share of profit and losses  </t>
  </si>
  <si>
    <t>of associated companies</t>
  </si>
  <si>
    <t xml:space="preserve">Share of profit and losses </t>
  </si>
  <si>
    <t>f)</t>
  </si>
  <si>
    <t>e)</t>
  </si>
  <si>
    <t>Exceptional items</t>
  </si>
  <si>
    <t>Depreciation and amortisation</t>
  </si>
  <si>
    <t>Finance cost</t>
  </si>
  <si>
    <t xml:space="preserve">Other income </t>
  </si>
  <si>
    <t>Investment income</t>
  </si>
  <si>
    <t>Revenue</t>
  </si>
  <si>
    <t>Year</t>
  </si>
  <si>
    <t>To-date</t>
  </si>
  <si>
    <t>Corresponding</t>
  </si>
  <si>
    <t>Preceding year</t>
  </si>
  <si>
    <t xml:space="preserve">Current </t>
  </si>
  <si>
    <t>Current</t>
  </si>
  <si>
    <t>&lt;-CUMULATIVE QUARTER-&gt;</t>
  </si>
  <si>
    <t>&lt;--INDIVIDUAL QUARTER-&gt;</t>
  </si>
  <si>
    <t>CONSOLIDATED INCOME STATEMENT</t>
  </si>
  <si>
    <t>31-12-2001</t>
  </si>
  <si>
    <t>Bill payables</t>
  </si>
  <si>
    <t xml:space="preserve">Total </t>
  </si>
  <si>
    <t>22.</t>
  </si>
  <si>
    <t>TRADE CREDITORS AND BILL PAYABLES</t>
  </si>
  <si>
    <t>Trade creditors</t>
  </si>
  <si>
    <t>Long Term Advances To Associated Companies</t>
  </si>
  <si>
    <t>Interest in Associated Companies</t>
  </si>
  <si>
    <t>Short term investment in joint ventures</t>
  </si>
  <si>
    <t>Net Current Liabilities</t>
  </si>
  <si>
    <t>Other asset</t>
  </si>
  <si>
    <t>Provision for warranty costs</t>
  </si>
  <si>
    <t>EUR</t>
  </si>
  <si>
    <t>HAJI MOHAMED TAIB BIN IBRAHIM</t>
  </si>
  <si>
    <t>Year-to-date</t>
  </si>
  <si>
    <t>PROFIT ON SALE OF UNQUOTED INVESTMENT AND/OR PROPERTIES</t>
  </si>
  <si>
    <t>FOR THE QUARTER ENDED 30 JUNE 2002 (2ND QUARTER)</t>
  </si>
  <si>
    <t>30-6-2002</t>
  </si>
  <si>
    <t>30-6-2001</t>
  </si>
  <si>
    <t>Investment details as at 30 June 2002:</t>
  </si>
  <si>
    <t>BORROWINGS AS AT 30 JUNE 2002</t>
  </si>
  <si>
    <t>CONTINGENT LIABILITIES AS AT 30 JUNE 2002</t>
  </si>
  <si>
    <t>&lt;-------------------YTD 30 JUNE 2002-------------------------&gt;</t>
  </si>
  <si>
    <t>29 August 2002</t>
  </si>
  <si>
    <t>Audited</t>
  </si>
  <si>
    <t>31-12-01</t>
  </si>
  <si>
    <t>Unaudited</t>
  </si>
  <si>
    <t>Basic - sen</t>
  </si>
  <si>
    <t>- current qtr : 143,079,378</t>
  </si>
  <si>
    <t>- preceding current/cumm qtr : 143,067,600</t>
  </si>
  <si>
    <t>- current cumm qtr 143,073,489</t>
  </si>
  <si>
    <t>30-06-02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</si>
</sst>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 #,##0_ ;_ * \(#,##0\)_ ;_ * &quot;-&quot;_ ;_ @_ "/>
    <numFmt numFmtId="173" formatCode="0.0%"/>
    <numFmt numFmtId="174" formatCode="_(* #,##0.000_);_(* \(#,##0.000\);_(* &quot;-&quot;_);_(@_)"/>
    <numFmt numFmtId="175" formatCode="_ * #,##0.0_ ;_ * \(#,##0.0\)_ ;_ * &quot;-&quot;_ ;_ @_ "/>
    <numFmt numFmtId="176" formatCode="_ * #,##0.00_ ;_ * \(#,##0.00\)_ ;_ * &quot;-&quot;_ ;_ @_ "/>
    <numFmt numFmtId="177" formatCode="0.000"/>
    <numFmt numFmtId="178" formatCode="d/mmm/yy"/>
    <numFmt numFmtId="179" formatCode="_(* #,##0.0_);_(* \(#,##0.0\);_(* &quot;-&quot;??_);_(@_)"/>
    <numFmt numFmtId="180" formatCode="_(* #,##0_);_(* \(#,##0\);_(* &quot;-&quot;??_);_(@_)"/>
    <numFmt numFmtId="181" formatCode="_ * #,##0.000_ ;_ * \(#,##0.000\)_ ;_ * &quot;-&quot;_ ;_ @_ "/>
    <numFmt numFmtId="182" formatCode="_ * #,##0.0000_ ;_ * \(#,##0.0000\)_ ;_ * &quot;-&quot;_ ;_ @_ "/>
    <numFmt numFmtId="183" formatCode="_(* #,##0.0_);_(* \(#,##0.0\);_(* &quot;-&quot;_);_(@_)"/>
    <numFmt numFmtId="184" formatCode="_(* #,##0.00_);_(* \(#,##0.00\);_(* &quot;-&quot;_);_(@_)"/>
    <numFmt numFmtId="185" formatCode="_(* #,##0.0000_);_(* \(#,##0.0000\);_(* &quot;-&quot;????_);_(@_)"/>
    <numFmt numFmtId="186" formatCode="_(* #,##0.00000_);_(* \(#,##0.00000\);_(* &quot;-&quot;?????_);_(@_)"/>
    <numFmt numFmtId="187" formatCode="_(* #,##0.000_);_(* \(#,##0.000\);_(* &quot;-&quot;???_);_(@_)"/>
  </numFmts>
  <fonts count="7">
    <font>
      <sz val="10"/>
      <name val="Arial"/>
      <family val="0"/>
    </font>
    <font>
      <b/>
      <sz val="12"/>
      <name val="Times New Roman"/>
      <family val="1"/>
    </font>
    <font>
      <sz val="12"/>
      <name val="Times New Roman"/>
      <family val="1"/>
    </font>
    <font>
      <u val="singleAccounting"/>
      <sz val="12"/>
      <name val="Times New Roman"/>
      <family val="1"/>
    </font>
    <font>
      <u val="single"/>
      <sz val="12"/>
      <name val="Times New Roman"/>
      <family val="1"/>
    </font>
    <font>
      <sz val="12"/>
      <name val="Arial"/>
      <family val="2"/>
    </font>
    <font>
      <sz val="11"/>
      <name val="Times New Roman"/>
      <family val="1"/>
    </font>
  </fonts>
  <fills count="2">
    <fill>
      <patternFill/>
    </fill>
    <fill>
      <patternFill patternType="gray125"/>
    </fill>
  </fills>
  <borders count="23">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mediu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style="double"/>
    </border>
    <border>
      <left style="thin"/>
      <right style="thin"/>
      <top style="thin"/>
      <bottom style="double"/>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medium"/>
    </border>
    <border>
      <left style="thin"/>
      <right style="thin"/>
      <top style="thin"/>
      <bottom style="mediu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20">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9">
    <xf numFmtId="41" fontId="0" fillId="0" borderId="0" xfId="0" applyAlignment="1">
      <alignment/>
    </xf>
    <xf numFmtId="41" fontId="2" fillId="0" borderId="0" xfId="0" applyFont="1" applyBorder="1" applyAlignment="1">
      <alignment horizontal="center"/>
    </xf>
    <xf numFmtId="41" fontId="2" fillId="0" borderId="0" xfId="0" applyFont="1" applyBorder="1" applyAlignment="1">
      <alignment/>
    </xf>
    <xf numFmtId="41" fontId="2" fillId="0" borderId="0" xfId="0" applyFont="1" applyBorder="1" applyAlignment="1">
      <alignment horizontal="left"/>
    </xf>
    <xf numFmtId="41" fontId="1" fillId="0" borderId="0" xfId="0" applyFont="1" applyBorder="1" applyAlignment="1">
      <alignment/>
    </xf>
    <xf numFmtId="41" fontId="1" fillId="0" borderId="0" xfId="0" applyFont="1" applyBorder="1" applyAlignment="1">
      <alignment horizontal="right"/>
    </xf>
    <xf numFmtId="41" fontId="1" fillId="0" borderId="0" xfId="0" applyFont="1" applyAlignment="1">
      <alignment/>
    </xf>
    <xf numFmtId="41" fontId="2" fillId="0" borderId="0" xfId="0" applyFont="1" applyAlignment="1">
      <alignment/>
    </xf>
    <xf numFmtId="41" fontId="1" fillId="0" borderId="0" xfId="0" applyFont="1" applyAlignment="1">
      <alignment horizontal="right"/>
    </xf>
    <xf numFmtId="41" fontId="3" fillId="0" borderId="0" xfId="0" applyFont="1" applyAlignment="1">
      <alignment/>
    </xf>
    <xf numFmtId="41" fontId="2" fillId="0" borderId="0" xfId="0" applyFont="1" applyAlignment="1">
      <alignment horizontal="right"/>
    </xf>
    <xf numFmtId="41" fontId="2" fillId="0" borderId="1" xfId="0" applyFont="1" applyBorder="1" applyAlignment="1">
      <alignment/>
    </xf>
    <xf numFmtId="41" fontId="2" fillId="0" borderId="2" xfId="0" applyFont="1" applyBorder="1" applyAlignment="1">
      <alignment/>
    </xf>
    <xf numFmtId="41" fontId="2" fillId="0" borderId="3" xfId="0" applyFont="1" applyBorder="1" applyAlignment="1">
      <alignment/>
    </xf>
    <xf numFmtId="41" fontId="2" fillId="0" borderId="0" xfId="0" applyFont="1" applyAlignment="1" quotePrefix="1">
      <alignment/>
    </xf>
    <xf numFmtId="41" fontId="2" fillId="0" borderId="0" xfId="0" applyFont="1" applyAlignment="1">
      <alignment horizontal="center"/>
    </xf>
    <xf numFmtId="41" fontId="2" fillId="0" borderId="0" xfId="0" applyFont="1" applyAlignment="1">
      <alignment horizontal="left"/>
    </xf>
    <xf numFmtId="41" fontId="1" fillId="0" borderId="0" xfId="0" applyFont="1" applyAlignment="1">
      <alignment horizontal="left"/>
    </xf>
    <xf numFmtId="41" fontId="1" fillId="0" borderId="0" xfId="0" applyFont="1" applyAlignment="1">
      <alignment horizontal="center"/>
    </xf>
    <xf numFmtId="41" fontId="1" fillId="0" borderId="0" xfId="0" applyFont="1" applyAlignment="1" quotePrefix="1">
      <alignment horizontal="left"/>
    </xf>
    <xf numFmtId="41" fontId="2" fillId="0" borderId="0" xfId="0" applyFont="1" applyBorder="1" applyAlignment="1">
      <alignment horizontal="right"/>
    </xf>
    <xf numFmtId="41" fontId="2" fillId="0" borderId="4" xfId="0" applyFont="1" applyBorder="1" applyAlignment="1">
      <alignment horizontal="center"/>
    </xf>
    <xf numFmtId="41" fontId="2" fillId="0" borderId="2" xfId="0" applyFont="1" applyBorder="1" applyAlignment="1">
      <alignment horizontal="center"/>
    </xf>
    <xf numFmtId="41" fontId="2" fillId="0" borderId="5" xfId="0" applyFont="1" applyBorder="1" applyAlignment="1">
      <alignment/>
    </xf>
    <xf numFmtId="41" fontId="2" fillId="0" borderId="6" xfId="0" applyFont="1" applyBorder="1" applyAlignment="1">
      <alignment/>
    </xf>
    <xf numFmtId="41" fontId="1" fillId="0" borderId="2" xfId="0" applyFont="1" applyBorder="1" applyAlignment="1">
      <alignment/>
    </xf>
    <xf numFmtId="41" fontId="2" fillId="0" borderId="0" xfId="0" applyFont="1" applyFill="1" applyAlignment="1">
      <alignment/>
    </xf>
    <xf numFmtId="41" fontId="1" fillId="0" borderId="0" xfId="0" applyFont="1" applyFill="1" applyAlignment="1">
      <alignment/>
    </xf>
    <xf numFmtId="41" fontId="2" fillId="0" borderId="7" xfId="0" applyFont="1" applyBorder="1" applyAlignment="1">
      <alignment horizontal="right"/>
    </xf>
    <xf numFmtId="41" fontId="2" fillId="0" borderId="5" xfId="0" applyFont="1" applyBorder="1" applyAlignment="1">
      <alignment horizontal="right"/>
    </xf>
    <xf numFmtId="41" fontId="2" fillId="0" borderId="3" xfId="0" applyFont="1" applyBorder="1" applyAlignment="1">
      <alignment horizontal="right"/>
    </xf>
    <xf numFmtId="41" fontId="2" fillId="0" borderId="8" xfId="0" applyFont="1" applyBorder="1" applyAlignment="1">
      <alignment horizontal="right"/>
    </xf>
    <xf numFmtId="41" fontId="2" fillId="0" borderId="1" xfId="0" applyFont="1" applyBorder="1" applyAlignment="1">
      <alignment horizontal="center"/>
    </xf>
    <xf numFmtId="41" fontId="2" fillId="0" borderId="8" xfId="0" applyFont="1" applyBorder="1" applyAlignment="1">
      <alignment/>
    </xf>
    <xf numFmtId="41" fontId="2" fillId="0" borderId="9" xfId="0" applyFont="1" applyBorder="1" applyAlignment="1">
      <alignment horizontal="right"/>
    </xf>
    <xf numFmtId="41" fontId="1" fillId="0" borderId="10" xfId="0" applyFont="1" applyBorder="1" applyAlignment="1">
      <alignment/>
    </xf>
    <xf numFmtId="41" fontId="1" fillId="0" borderId="11" xfId="0" applyFont="1" applyBorder="1" applyAlignment="1">
      <alignment/>
    </xf>
    <xf numFmtId="41" fontId="1" fillId="0" borderId="0" xfId="0" applyFont="1" applyFill="1" applyAlignment="1">
      <alignment horizontal="center"/>
    </xf>
    <xf numFmtId="41" fontId="2" fillId="0" borderId="0" xfId="0" applyFont="1" applyBorder="1" applyAlignment="1" quotePrefix="1">
      <alignment/>
    </xf>
    <xf numFmtId="41" fontId="2" fillId="0" borderId="0" xfId="0" applyFont="1" applyFill="1" applyAlignment="1" quotePrefix="1">
      <alignment/>
    </xf>
    <xf numFmtId="41" fontId="2" fillId="0" borderId="2" xfId="0" applyFont="1" applyFill="1" applyBorder="1" applyAlignment="1">
      <alignment horizontal="center"/>
    </xf>
    <xf numFmtId="41" fontId="2" fillId="0" borderId="2" xfId="0" applyFont="1" applyFill="1" applyBorder="1" applyAlignment="1">
      <alignment/>
    </xf>
    <xf numFmtId="41" fontId="2" fillId="0" borderId="3" xfId="0" applyFont="1" applyFill="1" applyBorder="1" applyAlignment="1">
      <alignment/>
    </xf>
    <xf numFmtId="180" fontId="2" fillId="0" borderId="9" xfId="0" applyNumberFormat="1" applyFont="1" applyFill="1" applyBorder="1" applyAlignment="1">
      <alignment/>
    </xf>
    <xf numFmtId="41" fontId="2" fillId="0" borderId="8" xfId="0" applyFont="1" applyFill="1" applyBorder="1" applyAlignment="1">
      <alignment horizontal="center"/>
    </xf>
    <xf numFmtId="41" fontId="2" fillId="0" borderId="8" xfId="0" applyFont="1" applyFill="1" applyBorder="1" applyAlignment="1">
      <alignment/>
    </xf>
    <xf numFmtId="41" fontId="2" fillId="0" borderId="1" xfId="0" applyFont="1" applyFill="1" applyBorder="1" applyAlignment="1">
      <alignment/>
    </xf>
    <xf numFmtId="180" fontId="2" fillId="0" borderId="3" xfId="0" applyNumberFormat="1" applyFont="1" applyFill="1" applyBorder="1" applyAlignment="1">
      <alignment/>
    </xf>
    <xf numFmtId="41" fontId="1" fillId="0" borderId="0" xfId="0" applyFont="1" applyFill="1" applyAlignment="1" quotePrefix="1">
      <alignment horizontal="left"/>
    </xf>
    <xf numFmtId="41" fontId="4" fillId="0" borderId="0" xfId="0" applyFont="1" applyFill="1" applyAlignment="1">
      <alignment/>
    </xf>
    <xf numFmtId="41" fontId="2" fillId="0" borderId="7" xfId="0" applyFont="1" applyFill="1" applyBorder="1" applyAlignment="1">
      <alignment/>
    </xf>
    <xf numFmtId="41" fontId="2" fillId="0" borderId="6" xfId="0" applyFont="1" applyFill="1" applyBorder="1" applyAlignment="1">
      <alignment/>
    </xf>
    <xf numFmtId="41" fontId="2" fillId="0" borderId="0" xfId="0" applyFont="1" applyFill="1" applyBorder="1" applyAlignment="1">
      <alignment/>
    </xf>
    <xf numFmtId="41" fontId="2" fillId="0" borderId="0" xfId="0" applyFont="1" applyFill="1" applyAlignment="1">
      <alignment horizontal="center"/>
    </xf>
    <xf numFmtId="41" fontId="2" fillId="0" borderId="8" xfId="0" applyFont="1" applyBorder="1" applyAlignment="1">
      <alignment horizontal="center"/>
    </xf>
    <xf numFmtId="41" fontId="2" fillId="0" borderId="12" xfId="0" applyFont="1" applyBorder="1" applyAlignment="1">
      <alignment/>
    </xf>
    <xf numFmtId="41" fontId="2" fillId="0" borderId="13" xfId="0" applyFont="1" applyBorder="1" applyAlignment="1">
      <alignment horizontal="center"/>
    </xf>
    <xf numFmtId="41" fontId="2" fillId="0" borderId="13" xfId="0" applyFont="1" applyBorder="1" applyAlignment="1">
      <alignment horizontal="right"/>
    </xf>
    <xf numFmtId="41" fontId="2" fillId="0" borderId="2" xfId="0" applyFont="1" applyBorder="1" applyAlignment="1">
      <alignment horizontal="right"/>
    </xf>
    <xf numFmtId="41" fontId="2" fillId="0" borderId="4" xfId="0" applyFont="1" applyFill="1" applyBorder="1" applyAlignment="1">
      <alignment/>
    </xf>
    <xf numFmtId="41" fontId="2" fillId="0" borderId="14" xfId="0" applyFont="1" applyFill="1" applyBorder="1" applyAlignment="1">
      <alignment/>
    </xf>
    <xf numFmtId="41" fontId="2" fillId="0" borderId="15" xfId="0" applyFont="1" applyFill="1" applyBorder="1" applyAlignment="1">
      <alignment/>
    </xf>
    <xf numFmtId="41" fontId="2" fillId="0" borderId="13" xfId="0" applyFont="1" applyFill="1" applyBorder="1" applyAlignment="1">
      <alignment/>
    </xf>
    <xf numFmtId="41" fontId="2" fillId="0" borderId="3" xfId="0" applyFont="1" applyFill="1" applyBorder="1" applyAlignment="1">
      <alignment/>
    </xf>
    <xf numFmtId="41" fontId="2" fillId="0" borderId="9" xfId="0" applyFont="1" applyFill="1" applyBorder="1" applyAlignment="1">
      <alignment/>
    </xf>
    <xf numFmtId="41" fontId="2" fillId="0" borderId="16" xfId="0" applyFont="1" applyFill="1" applyBorder="1" applyAlignment="1">
      <alignment/>
    </xf>
    <xf numFmtId="41" fontId="2" fillId="0" borderId="5" xfId="0" applyFont="1" applyFill="1" applyBorder="1" applyAlignment="1">
      <alignment/>
    </xf>
    <xf numFmtId="41" fontId="2" fillId="0" borderId="4" xfId="0" applyFont="1" applyBorder="1" applyAlignment="1">
      <alignment/>
    </xf>
    <xf numFmtId="41" fontId="2" fillId="0" borderId="4" xfId="0" applyFont="1" applyBorder="1" applyAlignment="1">
      <alignment horizontal="right"/>
    </xf>
    <xf numFmtId="41" fontId="2" fillId="0" borderId="9" xfId="0" applyFont="1" applyBorder="1" applyAlignment="1">
      <alignment/>
    </xf>
    <xf numFmtId="41" fontId="1" fillId="0" borderId="0" xfId="0" applyFont="1" applyBorder="1" applyAlignment="1">
      <alignment horizontal="left"/>
    </xf>
    <xf numFmtId="41" fontId="4" fillId="0" borderId="0" xfId="0" applyFont="1" applyBorder="1" applyAlignment="1">
      <alignment/>
    </xf>
    <xf numFmtId="41" fontId="2" fillId="0" borderId="17" xfId="0" applyFont="1" applyFill="1" applyBorder="1" applyAlignment="1">
      <alignment/>
    </xf>
    <xf numFmtId="41" fontId="2" fillId="0" borderId="18" xfId="0" applyFont="1" applyFill="1" applyBorder="1" applyAlignment="1">
      <alignment/>
    </xf>
    <xf numFmtId="41" fontId="2" fillId="0" borderId="0" xfId="0" applyFont="1" applyFill="1" applyAlignment="1">
      <alignment horizontal="left"/>
    </xf>
    <xf numFmtId="41" fontId="2" fillId="0" borderId="3" xfId="0" applyFont="1" applyFill="1" applyBorder="1" applyAlignment="1" quotePrefix="1">
      <alignment horizontal="center"/>
    </xf>
    <xf numFmtId="41" fontId="2" fillId="0" borderId="3" xfId="0" applyFont="1" applyFill="1" applyBorder="1" applyAlignment="1">
      <alignment horizontal="center"/>
    </xf>
    <xf numFmtId="41" fontId="2" fillId="0" borderId="15" xfId="0" applyFont="1" applyFill="1" applyBorder="1" applyAlignment="1" quotePrefix="1">
      <alignment horizontal="center"/>
    </xf>
    <xf numFmtId="41" fontId="2" fillId="0" borderId="0" xfId="0" applyFont="1" applyFill="1" applyAlignment="1">
      <alignment horizontal="right"/>
    </xf>
    <xf numFmtId="43" fontId="2" fillId="0" borderId="0" xfId="0" applyNumberFormat="1" applyFont="1" applyFill="1" applyAlignment="1">
      <alignment horizontal="right"/>
    </xf>
    <xf numFmtId="41" fontId="2" fillId="0" borderId="0" xfId="0" applyFont="1" applyFill="1" applyAlignment="1" quotePrefix="1">
      <alignment horizontal="left"/>
    </xf>
    <xf numFmtId="41" fontId="2" fillId="0" borderId="6" xfId="0" applyFont="1" applyFill="1" applyBorder="1" applyAlignment="1">
      <alignment horizontal="right"/>
    </xf>
    <xf numFmtId="41" fontId="2" fillId="0" borderId="7" xfId="0" applyFont="1" applyFill="1" applyBorder="1" applyAlignment="1">
      <alignment horizontal="right"/>
    </xf>
    <xf numFmtId="41" fontId="2" fillId="0" borderId="0" xfId="0" applyFont="1" applyFill="1" applyBorder="1" applyAlignment="1">
      <alignment horizontal="right"/>
    </xf>
    <xf numFmtId="41" fontId="2" fillId="0" borderId="1" xfId="0" applyFont="1" applyFill="1" applyBorder="1" applyAlignment="1">
      <alignment horizontal="right"/>
    </xf>
    <xf numFmtId="41" fontId="2" fillId="0" borderId="3" xfId="0" applyFont="1" applyFill="1" applyBorder="1" applyAlignment="1">
      <alignment horizontal="right"/>
    </xf>
    <xf numFmtId="41" fontId="2" fillId="0" borderId="5" xfId="0" applyFont="1" applyFill="1" applyBorder="1" applyAlignment="1">
      <alignment horizontal="right"/>
    </xf>
    <xf numFmtId="41" fontId="2" fillId="0" borderId="19" xfId="0" applyFont="1" applyFill="1" applyBorder="1" applyAlignment="1">
      <alignment horizontal="right"/>
    </xf>
    <xf numFmtId="41" fontId="1" fillId="0" borderId="0" xfId="0" applyFont="1" applyFill="1" applyAlignment="1">
      <alignment horizontal="right"/>
    </xf>
    <xf numFmtId="15" fontId="1" fillId="0" borderId="0" xfId="0" applyNumberFormat="1" applyFont="1" applyFill="1" applyBorder="1" applyAlignment="1" quotePrefix="1">
      <alignment/>
    </xf>
    <xf numFmtId="15" fontId="2" fillId="0" borderId="0" xfId="0" applyNumberFormat="1" applyFont="1" applyFill="1" applyAlignment="1">
      <alignment horizontal="right"/>
    </xf>
    <xf numFmtId="15" fontId="2" fillId="0" borderId="0" xfId="0" applyNumberFormat="1" applyFont="1" applyFill="1" applyBorder="1" applyAlignment="1">
      <alignment horizontal="right"/>
    </xf>
    <xf numFmtId="41" fontId="2" fillId="0" borderId="0" xfId="0" applyFont="1" applyFill="1" applyAlignment="1" quotePrefix="1">
      <alignment horizontal="right"/>
    </xf>
    <xf numFmtId="15" fontId="2" fillId="0" borderId="0" xfId="0" applyNumberFormat="1" applyFont="1" applyFill="1" applyBorder="1" applyAlignment="1" quotePrefix="1">
      <alignment horizontal="right"/>
    </xf>
    <xf numFmtId="41" fontId="1" fillId="0" borderId="0" xfId="0" applyFont="1" applyFill="1" applyBorder="1" applyAlignment="1">
      <alignment horizontal="center"/>
    </xf>
    <xf numFmtId="41" fontId="1" fillId="0" borderId="0" xfId="0" applyFont="1" applyFill="1" applyBorder="1" applyAlignment="1">
      <alignment/>
    </xf>
    <xf numFmtId="184" fontId="1" fillId="0" borderId="0" xfId="0" applyNumberFormat="1" applyFont="1" applyFill="1" applyAlignment="1">
      <alignment/>
    </xf>
    <xf numFmtId="184" fontId="1" fillId="0" borderId="0" xfId="0" applyNumberFormat="1" applyFont="1" applyFill="1" applyBorder="1" applyAlignment="1">
      <alignment/>
    </xf>
    <xf numFmtId="41" fontId="2" fillId="0" borderId="0" xfId="0" applyFont="1" applyAlignment="1" quotePrefix="1">
      <alignment horizontal="right"/>
    </xf>
    <xf numFmtId="41" fontId="2" fillId="0" borderId="17" xfId="0" applyFont="1" applyBorder="1" applyAlignment="1">
      <alignment/>
    </xf>
    <xf numFmtId="41" fontId="1" fillId="0" borderId="0" xfId="0" applyFont="1" applyFill="1" applyAlignment="1">
      <alignment horizontal="left"/>
    </xf>
    <xf numFmtId="41" fontId="2" fillId="0" borderId="1" xfId="0" applyFont="1" applyFill="1" applyBorder="1" applyAlignment="1">
      <alignment horizontal="center"/>
    </xf>
    <xf numFmtId="15" fontId="1" fillId="0" borderId="0" xfId="0" applyNumberFormat="1" applyFont="1" applyFill="1" applyAlignment="1" quotePrefix="1">
      <alignment horizontal="left"/>
    </xf>
    <xf numFmtId="41" fontId="2" fillId="0" borderId="20" xfId="0" applyFont="1" applyBorder="1" applyAlignment="1">
      <alignment horizontal="center"/>
    </xf>
    <xf numFmtId="41" fontId="2" fillId="0" borderId="20" xfId="0" applyFont="1" applyBorder="1" applyAlignment="1" quotePrefix="1">
      <alignment horizontal="left"/>
    </xf>
    <xf numFmtId="41" fontId="6" fillId="0" borderId="0" xfId="0" applyFont="1" applyFill="1" applyAlignment="1">
      <alignment/>
    </xf>
    <xf numFmtId="41" fontId="1" fillId="0" borderId="0" xfId="0" applyFont="1" applyFill="1" applyBorder="1" applyAlignment="1">
      <alignment horizontal="right"/>
    </xf>
    <xf numFmtId="172" fontId="2" fillId="0" borderId="0" xfId="0" applyNumberFormat="1" applyFont="1" applyFill="1" applyBorder="1" applyAlignment="1" applyProtection="1" quotePrefix="1">
      <alignment horizontal="right"/>
      <protection/>
    </xf>
    <xf numFmtId="172" fontId="2" fillId="0" borderId="0" xfId="0" applyNumberFormat="1" applyFont="1" applyFill="1" applyBorder="1" applyAlignment="1" applyProtection="1">
      <alignment horizontal="right"/>
      <protection/>
    </xf>
    <xf numFmtId="41" fontId="2" fillId="0" borderId="0" xfId="0" applyFont="1" applyFill="1" applyAlignment="1" applyProtection="1">
      <alignment horizontal="center"/>
      <protection/>
    </xf>
    <xf numFmtId="41" fontId="2" fillId="0" borderId="0" xfId="0" applyFont="1" applyFill="1" applyAlignment="1" applyProtection="1">
      <alignment horizontal="left"/>
      <protection/>
    </xf>
    <xf numFmtId="41" fontId="5" fillId="0" borderId="0" xfId="0" applyFont="1" applyFill="1" applyAlignment="1">
      <alignment/>
    </xf>
    <xf numFmtId="41" fontId="2" fillId="0" borderId="21" xfId="0" applyFont="1" applyFill="1" applyBorder="1" applyAlignment="1">
      <alignment horizontal="right"/>
    </xf>
    <xf numFmtId="41" fontId="2" fillId="0" borderId="21" xfId="0" applyFont="1" applyFill="1" applyBorder="1" applyAlignment="1">
      <alignment/>
    </xf>
    <xf numFmtId="172" fontId="2" fillId="0" borderId="21" xfId="0" applyNumberFormat="1" applyFont="1" applyFill="1" applyBorder="1" applyAlignment="1" applyProtection="1">
      <alignment horizontal="right"/>
      <protection/>
    </xf>
    <xf numFmtId="172" fontId="1" fillId="0" borderId="0" xfId="0" applyNumberFormat="1" applyFont="1" applyFill="1" applyBorder="1" applyAlignment="1" applyProtection="1">
      <alignment horizontal="right"/>
      <protection/>
    </xf>
    <xf numFmtId="172" fontId="2" fillId="0" borderId="0" xfId="0" applyNumberFormat="1" applyFont="1" applyFill="1" applyAlignment="1">
      <alignment horizontal="right"/>
    </xf>
    <xf numFmtId="172" fontId="2" fillId="0" borderId="7" xfId="0" applyNumberFormat="1" applyFont="1" applyFill="1" applyBorder="1" applyAlignment="1" applyProtection="1">
      <alignment horizontal="right"/>
      <protection/>
    </xf>
    <xf numFmtId="172" fontId="2" fillId="0" borderId="7" xfId="0" applyNumberFormat="1" applyFont="1" applyFill="1" applyBorder="1" applyAlignment="1">
      <alignment horizontal="right"/>
    </xf>
    <xf numFmtId="172" fontId="2" fillId="0" borderId="0" xfId="0" applyNumberFormat="1" applyFont="1" applyFill="1" applyBorder="1" applyAlignment="1">
      <alignment horizontal="right"/>
    </xf>
    <xf numFmtId="41" fontId="2" fillId="0" borderId="0" xfId="0" applyFont="1" applyFill="1" applyAlignment="1" applyProtection="1">
      <alignment horizontal="center" vertical="center"/>
      <protection/>
    </xf>
    <xf numFmtId="41" fontId="2" fillId="0" borderId="0" xfId="0" applyFont="1" applyFill="1" applyAlignment="1" applyProtection="1">
      <alignment horizontal="left" vertical="center"/>
      <protection/>
    </xf>
    <xf numFmtId="41" fontId="2" fillId="0" borderId="0" xfId="0" applyFont="1" applyFill="1" applyAlignment="1">
      <alignment vertical="center"/>
    </xf>
    <xf numFmtId="172" fontId="2" fillId="0" borderId="0" xfId="0" applyNumberFormat="1" applyFont="1" applyFill="1" applyBorder="1" applyAlignment="1">
      <alignment horizontal="right" vertical="center"/>
    </xf>
    <xf numFmtId="41" fontId="2" fillId="0" borderId="0" xfId="0" applyFont="1" applyFill="1" applyBorder="1" applyAlignment="1">
      <alignment vertical="center"/>
    </xf>
    <xf numFmtId="172" fontId="2" fillId="0" borderId="0" xfId="0" applyNumberFormat="1" applyFont="1" applyFill="1" applyBorder="1" applyAlignment="1" applyProtection="1">
      <alignment horizontal="right" vertical="center"/>
      <protection/>
    </xf>
    <xf numFmtId="172" fontId="1" fillId="0" borderId="7" xfId="0" applyNumberFormat="1" applyFont="1" applyFill="1" applyBorder="1" applyAlignment="1" applyProtection="1">
      <alignment horizontal="right"/>
      <protection/>
    </xf>
    <xf numFmtId="41" fontId="1" fillId="0" borderId="7" xfId="0" applyFont="1" applyFill="1" applyBorder="1" applyAlignment="1">
      <alignment/>
    </xf>
    <xf numFmtId="172" fontId="1" fillId="0" borderId="18" xfId="0" applyNumberFormat="1" applyFont="1" applyFill="1" applyBorder="1" applyAlignment="1" applyProtection="1">
      <alignment horizontal="right"/>
      <protection/>
    </xf>
    <xf numFmtId="178" fontId="2" fillId="0" borderId="0" xfId="0" applyNumberFormat="1" applyFont="1" applyFill="1" applyAlignment="1">
      <alignment/>
    </xf>
    <xf numFmtId="176" fontId="1" fillId="0" borderId="0" xfId="0" applyNumberFormat="1" applyFont="1" applyFill="1" applyBorder="1" applyAlignment="1" applyProtection="1">
      <alignment horizontal="right"/>
      <protection/>
    </xf>
    <xf numFmtId="41" fontId="2" fillId="0" borderId="0" xfId="0" applyFont="1" applyFill="1" applyAlignment="1">
      <alignment/>
    </xf>
    <xf numFmtId="172" fontId="2" fillId="0" borderId="0" xfId="15" applyNumberFormat="1" applyFont="1" applyFill="1" applyAlignment="1">
      <alignment/>
    </xf>
    <xf numFmtId="172" fontId="2" fillId="0" borderId="0" xfId="0" applyNumberFormat="1" applyFont="1" applyFill="1" applyAlignment="1">
      <alignment/>
    </xf>
    <xf numFmtId="172" fontId="1" fillId="0" borderId="0" xfId="0" applyNumberFormat="1" applyFont="1" applyFill="1" applyAlignment="1" applyProtection="1">
      <alignment horizontal="right"/>
      <protection/>
    </xf>
    <xf numFmtId="37" fontId="1" fillId="0" borderId="0" xfId="0" applyNumberFormat="1" applyFont="1" applyFill="1" applyAlignment="1" applyProtection="1">
      <alignment horizontal="right"/>
      <protection/>
    </xf>
    <xf numFmtId="37" fontId="1" fillId="0" borderId="0" xfId="0" applyNumberFormat="1" applyFont="1" applyFill="1" applyBorder="1" applyAlignment="1" applyProtection="1">
      <alignment horizontal="right"/>
      <protection/>
    </xf>
    <xf numFmtId="41" fontId="1" fillId="0" borderId="0" xfId="0" applyFont="1" applyFill="1" applyAlignment="1" applyProtection="1">
      <alignment horizontal="left"/>
      <protection/>
    </xf>
    <xf numFmtId="171" fontId="2" fillId="0" borderId="0" xfId="0" applyNumberFormat="1" applyFont="1" applyFill="1" applyAlignment="1">
      <alignment/>
    </xf>
    <xf numFmtId="41" fontId="1" fillId="0" borderId="0" xfId="0" applyFont="1" applyFill="1" applyAlignment="1" applyProtection="1" quotePrefix="1">
      <alignment horizontal="left"/>
      <protection/>
    </xf>
    <xf numFmtId="41" fontId="0" fillId="0" borderId="0" xfId="0" applyFill="1" applyAlignment="1">
      <alignment/>
    </xf>
    <xf numFmtId="15" fontId="2" fillId="0" borderId="0" xfId="0" applyNumberFormat="1" applyFont="1" applyFill="1" applyAlignment="1" quotePrefix="1">
      <alignment horizontal="right"/>
    </xf>
    <xf numFmtId="15" fontId="1" fillId="0" borderId="0" xfId="0" applyNumberFormat="1" applyFont="1" applyFill="1" applyAlignment="1" quotePrefix="1">
      <alignment horizontal="right"/>
    </xf>
    <xf numFmtId="41" fontId="2" fillId="0" borderId="9" xfId="0" applyFont="1" applyFill="1" applyBorder="1" applyAlignment="1">
      <alignment/>
    </xf>
    <xf numFmtId="41" fontId="1" fillId="0" borderId="0" xfId="0" applyFont="1" applyFill="1" applyAlignment="1">
      <alignment horizontal="center"/>
    </xf>
    <xf numFmtId="41" fontId="2" fillId="0" borderId="7" xfId="0" applyFont="1" applyBorder="1" applyAlignment="1">
      <alignment horizontal="center"/>
    </xf>
    <xf numFmtId="41" fontId="1" fillId="0" borderId="0" xfId="0" applyFont="1" applyAlignment="1">
      <alignment horizontal="center"/>
    </xf>
    <xf numFmtId="41" fontId="2" fillId="0" borderId="8" xfId="0" applyFont="1" applyBorder="1" applyAlignment="1">
      <alignment horizontal="center"/>
    </xf>
    <xf numFmtId="41" fontId="2" fillId="0" borderId="2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20</xdr:row>
      <xdr:rowOff>9525</xdr:rowOff>
    </xdr:from>
    <xdr:to>
      <xdr:col>4</xdr:col>
      <xdr:colOff>228600</xdr:colOff>
      <xdr:row>25</xdr:row>
      <xdr:rowOff>0</xdr:rowOff>
    </xdr:to>
    <xdr:sp>
      <xdr:nvSpPr>
        <xdr:cNvPr id="1" name="TextBox 1"/>
        <xdr:cNvSpPr txBox="1">
          <a:spLocks noChangeArrowheads="1"/>
        </xdr:cNvSpPr>
      </xdr:nvSpPr>
      <xdr:spPr>
        <a:xfrm>
          <a:off x="600075" y="3381375"/>
          <a:ext cx="2505075" cy="990600"/>
        </a:xfrm>
        <a:prstGeom prst="rect">
          <a:avLst/>
        </a:prstGeom>
        <a:solidFill>
          <a:srgbClr val="FFFFFF"/>
        </a:solidFill>
        <a:ln w="9525" cmpd="sng">
          <a:noFill/>
        </a:ln>
      </xdr:spPr>
      <xdr:txBody>
        <a:bodyPr vertOverflow="clip" wrap="square"/>
        <a:p>
          <a:pPr algn="just">
            <a:defRPr/>
          </a:pPr>
          <a:r>
            <a:rPr lang="en-US" cap="none" sz="1200" b="0" i="0" u="none" baseline="0"/>
            <a:t>Profit before finance cost, depreciation and amortisation, exceptional items, income tax, minority interest and extraordinary items</a:t>
          </a:r>
        </a:p>
      </xdr:txBody>
    </xdr:sp>
    <xdr:clientData/>
  </xdr:twoCellAnchor>
  <xdr:twoCellAnchor>
    <xdr:from>
      <xdr:col>2</xdr:col>
      <xdr:colOff>47625</xdr:colOff>
      <xdr:row>28</xdr:row>
      <xdr:rowOff>28575</xdr:rowOff>
    </xdr:from>
    <xdr:to>
      <xdr:col>5</xdr:col>
      <xdr:colOff>0</xdr:colOff>
      <xdr:row>30</xdr:row>
      <xdr:rowOff>190500</xdr:rowOff>
    </xdr:to>
    <xdr:sp>
      <xdr:nvSpPr>
        <xdr:cNvPr id="2" name="TextBox 2"/>
        <xdr:cNvSpPr txBox="1">
          <a:spLocks noChangeArrowheads="1"/>
        </xdr:cNvSpPr>
      </xdr:nvSpPr>
      <xdr:spPr>
        <a:xfrm>
          <a:off x="619125" y="5000625"/>
          <a:ext cx="2486025" cy="561975"/>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t>
          </a:r>
        </a:p>
      </xdr:txBody>
    </xdr:sp>
    <xdr:clientData/>
  </xdr:twoCellAnchor>
  <xdr:twoCellAnchor>
    <xdr:from>
      <xdr:col>2</xdr:col>
      <xdr:colOff>38100</xdr:colOff>
      <xdr:row>35</xdr:row>
      <xdr:rowOff>47625</xdr:rowOff>
    </xdr:from>
    <xdr:to>
      <xdr:col>5</xdr:col>
      <xdr:colOff>0</xdr:colOff>
      <xdr:row>40</xdr:row>
      <xdr:rowOff>66675</xdr:rowOff>
    </xdr:to>
    <xdr:sp>
      <xdr:nvSpPr>
        <xdr:cNvPr id="3" name="TextBox 3"/>
        <xdr:cNvSpPr txBox="1">
          <a:spLocks noChangeArrowheads="1"/>
        </xdr:cNvSpPr>
      </xdr:nvSpPr>
      <xdr:spPr>
        <a:xfrm>
          <a:off x="609600" y="6419850"/>
          <a:ext cx="2495550" cy="1019175"/>
        </a:xfrm>
        <a:prstGeom prst="rect">
          <a:avLst/>
        </a:prstGeom>
        <a:solidFill>
          <a:srgbClr val="FFFFFF"/>
        </a:solidFill>
        <a:ln w="9525" cmpd="sng">
          <a:noFill/>
        </a:ln>
      </xdr:spPr>
      <xdr:txBody>
        <a:bodyPr vertOverflow="clip" wrap="square"/>
        <a:p>
          <a:pPr algn="just">
            <a:defRPr/>
          </a:pPr>
          <a:r>
            <a:rPr lang="en-US" cap="none" sz="1200" b="0" i="0" u="none" baseline="0"/>
            <a:t>Profit before income tax, minority interests and extraordinary items after share of profit and losses of associated companies and joint ventures
</a:t>
          </a:r>
        </a:p>
      </xdr:txBody>
    </xdr:sp>
    <xdr:clientData/>
  </xdr:twoCellAnchor>
  <xdr:twoCellAnchor>
    <xdr:from>
      <xdr:col>3</xdr:col>
      <xdr:colOff>47625</xdr:colOff>
      <xdr:row>41</xdr:row>
      <xdr:rowOff>0</xdr:rowOff>
    </xdr:from>
    <xdr:to>
      <xdr:col>5</xdr:col>
      <xdr:colOff>0</xdr:colOff>
      <xdr:row>43</xdr:row>
      <xdr:rowOff>180975</xdr:rowOff>
    </xdr:to>
    <xdr:sp>
      <xdr:nvSpPr>
        <xdr:cNvPr id="4" name="TextBox 4"/>
        <xdr:cNvSpPr txBox="1">
          <a:spLocks noChangeArrowheads="1"/>
        </xdr:cNvSpPr>
      </xdr:nvSpPr>
      <xdr:spPr>
        <a:xfrm>
          <a:off x="933450" y="7572375"/>
          <a:ext cx="2171700" cy="581025"/>
        </a:xfrm>
        <a:prstGeom prst="rect">
          <a:avLst/>
        </a:prstGeom>
        <a:solidFill>
          <a:srgbClr val="FFFFFF"/>
        </a:solidFill>
        <a:ln w="9525" cmpd="sng">
          <a:noFill/>
        </a:ln>
      </xdr:spPr>
      <xdr:txBody>
        <a:bodyPr vertOverflow="clip" wrap="square"/>
        <a:p>
          <a:pPr algn="just">
            <a:defRPr/>
          </a:pPr>
          <a:r>
            <a:rPr lang="en-US" cap="none" sz="1200" b="0" i="0" u="none" baseline="0"/>
            <a:t>Profit/(Loss) after income tax before deducting minority interest</a:t>
          </a:r>
        </a:p>
      </xdr:txBody>
    </xdr:sp>
    <xdr:clientData/>
  </xdr:twoCellAnchor>
  <xdr:twoCellAnchor>
    <xdr:from>
      <xdr:col>2</xdr:col>
      <xdr:colOff>9525</xdr:colOff>
      <xdr:row>46</xdr:row>
      <xdr:rowOff>0</xdr:rowOff>
    </xdr:from>
    <xdr:to>
      <xdr:col>5</xdr:col>
      <xdr:colOff>0</xdr:colOff>
      <xdr:row>49</xdr:row>
      <xdr:rowOff>9525</xdr:rowOff>
    </xdr:to>
    <xdr:sp>
      <xdr:nvSpPr>
        <xdr:cNvPr id="5" name="TextBox 5"/>
        <xdr:cNvSpPr txBox="1">
          <a:spLocks noChangeArrowheads="1"/>
        </xdr:cNvSpPr>
      </xdr:nvSpPr>
      <xdr:spPr>
        <a:xfrm>
          <a:off x="581025" y="8572500"/>
          <a:ext cx="2524125" cy="609600"/>
        </a:xfrm>
        <a:prstGeom prst="rect">
          <a:avLst/>
        </a:prstGeom>
        <a:solidFill>
          <a:srgbClr val="FFFFFF"/>
        </a:solidFill>
        <a:ln w="9525" cmpd="sng">
          <a:noFill/>
        </a:ln>
      </xdr:spPr>
      <xdr:txBody>
        <a:bodyPr vertOverflow="clip" wrap="square"/>
        <a:p>
          <a:pPr algn="just">
            <a:defRPr/>
          </a:pPr>
          <a:r>
            <a:rPr lang="en-US" cap="none" sz="1200" b="0" i="0" u="none" baseline="0"/>
            <a:t>Net profit/(loss) from ordinary activities attributable to members of the company</a:t>
          </a:r>
        </a:p>
      </xdr:txBody>
    </xdr:sp>
    <xdr:clientData/>
  </xdr:twoCellAnchor>
  <xdr:twoCellAnchor>
    <xdr:from>
      <xdr:col>2</xdr:col>
      <xdr:colOff>28575</xdr:colOff>
      <xdr:row>53</xdr:row>
      <xdr:rowOff>9525</xdr:rowOff>
    </xdr:from>
    <xdr:to>
      <xdr:col>4</xdr:col>
      <xdr:colOff>228600</xdr:colOff>
      <xdr:row>55</xdr:row>
      <xdr:rowOff>28575</xdr:rowOff>
    </xdr:to>
    <xdr:sp>
      <xdr:nvSpPr>
        <xdr:cNvPr id="6" name="TextBox 6"/>
        <xdr:cNvSpPr txBox="1">
          <a:spLocks noChangeArrowheads="1"/>
        </xdr:cNvSpPr>
      </xdr:nvSpPr>
      <xdr:spPr>
        <a:xfrm>
          <a:off x="600075" y="9982200"/>
          <a:ext cx="2505075" cy="428625"/>
        </a:xfrm>
        <a:prstGeom prst="rect">
          <a:avLst/>
        </a:prstGeom>
        <a:solidFill>
          <a:srgbClr val="FFFFFF"/>
        </a:solidFill>
        <a:ln w="9525" cmpd="sng">
          <a:noFill/>
        </a:ln>
      </xdr:spPr>
      <xdr:txBody>
        <a:bodyPr vertOverflow="clip" wrap="square"/>
        <a:p>
          <a:pPr algn="just">
            <a:defRPr/>
          </a:pPr>
          <a:r>
            <a:rPr lang="en-US" cap="none" sz="1200" b="0" i="0" u="none" baseline="0"/>
            <a:t>Net profit/(loss) attributable to members of the company</a:t>
          </a:r>
        </a:p>
      </xdr:txBody>
    </xdr:sp>
    <xdr:clientData/>
  </xdr:twoCellAnchor>
  <xdr:twoCellAnchor>
    <xdr:from>
      <xdr:col>1</xdr:col>
      <xdr:colOff>38100</xdr:colOff>
      <xdr:row>56</xdr:row>
      <xdr:rowOff>9525</xdr:rowOff>
    </xdr:from>
    <xdr:to>
      <xdr:col>5</xdr:col>
      <xdr:colOff>0</xdr:colOff>
      <xdr:row>59</xdr:row>
      <xdr:rowOff>28575</xdr:rowOff>
    </xdr:to>
    <xdr:sp>
      <xdr:nvSpPr>
        <xdr:cNvPr id="7" name="TextBox 7"/>
        <xdr:cNvSpPr txBox="1">
          <a:spLocks noChangeArrowheads="1"/>
        </xdr:cNvSpPr>
      </xdr:nvSpPr>
      <xdr:spPr>
        <a:xfrm>
          <a:off x="295275" y="10601325"/>
          <a:ext cx="2809875" cy="619125"/>
        </a:xfrm>
        <a:prstGeom prst="rect">
          <a:avLst/>
        </a:prstGeom>
        <a:solidFill>
          <a:srgbClr val="FFFFFF"/>
        </a:solidFill>
        <a:ln w="9525" cmpd="sng">
          <a:noFill/>
        </a:ln>
      </xdr:spPr>
      <xdr:txBody>
        <a:bodyPr vertOverflow="clip" wrap="square"/>
        <a:p>
          <a:pPr algn="just">
            <a:defRPr/>
          </a:pPr>
          <a:r>
            <a:rPr lang="en-US" cap="none" sz="1200" b="0" i="0" u="none" baseline="0"/>
            <a:t>Earnings per share based on 2 (m) above after deducting any provision for preference dividends if any:-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19050</xdr:rowOff>
    </xdr:from>
    <xdr:to>
      <xdr:col>9</xdr:col>
      <xdr:colOff>838200</xdr:colOff>
      <xdr:row>13</xdr:row>
      <xdr:rowOff>95250</xdr:rowOff>
    </xdr:to>
    <xdr:sp>
      <xdr:nvSpPr>
        <xdr:cNvPr id="1" name="Text 1"/>
        <xdr:cNvSpPr txBox="1">
          <a:spLocks noChangeArrowheads="1"/>
        </xdr:cNvSpPr>
      </xdr:nvSpPr>
      <xdr:spPr>
        <a:xfrm>
          <a:off x="466725" y="2019300"/>
          <a:ext cx="5895975" cy="676275"/>
        </a:xfrm>
        <a:prstGeom prst="rect">
          <a:avLst/>
        </a:prstGeom>
        <a:solidFill>
          <a:srgbClr val="FFFFFF"/>
        </a:solidFill>
        <a:ln w="9525" cmpd="sng">
          <a:noFill/>
        </a:ln>
      </xdr:spPr>
      <xdr:txBody>
        <a:bodyPr vertOverflow="clip" wrap="square"/>
        <a:p>
          <a:pPr algn="just">
            <a:defRPr/>
          </a:pPr>
          <a:r>
            <a:rPr lang="en-US" cap="none" sz="1200" b="0" i="0" u="none" baseline="0"/>
            <a:t>There have been no significant changes in the accounting policies and methods of computation for the current quarter result as compared to the policies adopted for financial year ended 31st December 2001.
</a:t>
          </a:r>
        </a:p>
      </xdr:txBody>
    </xdr:sp>
    <xdr:clientData/>
  </xdr:twoCellAnchor>
  <xdr:twoCellAnchor>
    <xdr:from>
      <xdr:col>1</xdr:col>
      <xdr:colOff>28575</xdr:colOff>
      <xdr:row>15</xdr:row>
      <xdr:rowOff>38100</xdr:rowOff>
    </xdr:from>
    <xdr:to>
      <xdr:col>9</xdr:col>
      <xdr:colOff>876300</xdr:colOff>
      <xdr:row>16</xdr:row>
      <xdr:rowOff>123825</xdr:rowOff>
    </xdr:to>
    <xdr:sp>
      <xdr:nvSpPr>
        <xdr:cNvPr id="2" name="Text 5"/>
        <xdr:cNvSpPr txBox="1">
          <a:spLocks noChangeArrowheads="1"/>
        </xdr:cNvSpPr>
      </xdr:nvSpPr>
      <xdr:spPr>
        <a:xfrm>
          <a:off x="466725" y="3038475"/>
          <a:ext cx="5934075" cy="285750"/>
        </a:xfrm>
        <a:prstGeom prst="rect">
          <a:avLst/>
        </a:prstGeom>
        <a:solidFill>
          <a:srgbClr val="FFFFFF"/>
        </a:solidFill>
        <a:ln w="9525" cmpd="sng">
          <a:noFill/>
        </a:ln>
      </xdr:spPr>
      <xdr:txBody>
        <a:bodyPr vertOverflow="clip" wrap="square"/>
        <a:p>
          <a:pPr algn="just">
            <a:defRPr/>
          </a:pPr>
          <a:r>
            <a:rPr lang="en-US" cap="none" sz="1200" b="0" i="0" u="none" baseline="0"/>
            <a:t>There is no material exceptional item for the period under review.</a:t>
          </a:r>
        </a:p>
      </xdr:txBody>
    </xdr:sp>
    <xdr:clientData/>
  </xdr:twoCellAnchor>
  <xdr:twoCellAnchor>
    <xdr:from>
      <xdr:col>1</xdr:col>
      <xdr:colOff>28575</xdr:colOff>
      <xdr:row>18</xdr:row>
      <xdr:rowOff>0</xdr:rowOff>
    </xdr:from>
    <xdr:to>
      <xdr:col>9</xdr:col>
      <xdr:colOff>790575</xdr:colOff>
      <xdr:row>20</xdr:row>
      <xdr:rowOff>0</xdr:rowOff>
    </xdr:to>
    <xdr:sp>
      <xdr:nvSpPr>
        <xdr:cNvPr id="3" name="Text 6"/>
        <xdr:cNvSpPr txBox="1">
          <a:spLocks noChangeArrowheads="1"/>
        </xdr:cNvSpPr>
      </xdr:nvSpPr>
      <xdr:spPr>
        <a:xfrm>
          <a:off x="466725" y="3600450"/>
          <a:ext cx="5848350" cy="400050"/>
        </a:xfrm>
        <a:prstGeom prst="rect">
          <a:avLst/>
        </a:prstGeom>
        <a:solidFill>
          <a:srgbClr val="FFFFFF"/>
        </a:solidFill>
        <a:ln w="9525" cmpd="sng">
          <a:noFill/>
        </a:ln>
      </xdr:spPr>
      <xdr:txBody>
        <a:bodyPr vertOverflow="clip" wrap="square"/>
        <a:p>
          <a:pPr algn="l">
            <a:defRPr/>
          </a:pPr>
          <a:r>
            <a:rPr lang="en-US" cap="none" sz="1200" b="0" i="0" u="none" baseline="0"/>
            <a:t>There is no extraordinary item for the period under review.</a:t>
          </a:r>
        </a:p>
      </xdr:txBody>
    </xdr:sp>
    <xdr:clientData/>
  </xdr:twoCellAnchor>
  <xdr:twoCellAnchor>
    <xdr:from>
      <xdr:col>1</xdr:col>
      <xdr:colOff>28575</xdr:colOff>
      <xdr:row>32</xdr:row>
      <xdr:rowOff>0</xdr:rowOff>
    </xdr:from>
    <xdr:to>
      <xdr:col>9</xdr:col>
      <xdr:colOff>666750</xdr:colOff>
      <xdr:row>32</xdr:row>
      <xdr:rowOff>0</xdr:rowOff>
    </xdr:to>
    <xdr:sp>
      <xdr:nvSpPr>
        <xdr:cNvPr id="4" name="Text 7"/>
        <xdr:cNvSpPr txBox="1">
          <a:spLocks noChangeArrowheads="1"/>
        </xdr:cNvSpPr>
      </xdr:nvSpPr>
      <xdr:spPr>
        <a:xfrm>
          <a:off x="466725" y="6400800"/>
          <a:ext cx="5724525" cy="0"/>
        </a:xfrm>
        <a:prstGeom prst="rect">
          <a:avLst/>
        </a:prstGeom>
        <a:solidFill>
          <a:srgbClr val="FFFFFF"/>
        </a:solidFill>
        <a:ln w="9525" cmpd="sng">
          <a:noFill/>
        </a:ln>
      </xdr:spPr>
      <xdr:txBody>
        <a:bodyPr vertOverflow="clip" wrap="square"/>
        <a:p>
          <a:pPr algn="just">
            <a:defRPr/>
          </a:pPr>
          <a:r>
            <a:rPr lang="en-US" cap="none" sz="1200" b="0" i="0" u="none" baseline="0"/>
            <a:t>There is no significant changes in the pre-acquisition profit for the quarter under review .</a:t>
          </a:r>
        </a:p>
      </xdr:txBody>
    </xdr:sp>
    <xdr:clientData/>
  </xdr:twoCellAnchor>
  <xdr:twoCellAnchor>
    <xdr:from>
      <xdr:col>1</xdr:col>
      <xdr:colOff>9525</xdr:colOff>
      <xdr:row>69</xdr:row>
      <xdr:rowOff>9525</xdr:rowOff>
    </xdr:from>
    <xdr:to>
      <xdr:col>9</xdr:col>
      <xdr:colOff>742950</xdr:colOff>
      <xdr:row>70</xdr:row>
      <xdr:rowOff>66675</xdr:rowOff>
    </xdr:to>
    <xdr:sp>
      <xdr:nvSpPr>
        <xdr:cNvPr id="5" name="Text 11"/>
        <xdr:cNvSpPr txBox="1">
          <a:spLocks noChangeArrowheads="1"/>
        </xdr:cNvSpPr>
      </xdr:nvSpPr>
      <xdr:spPr>
        <a:xfrm>
          <a:off x="447675" y="13811250"/>
          <a:ext cx="5819775" cy="257175"/>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twoCellAnchor>
    <xdr:from>
      <xdr:col>1</xdr:col>
      <xdr:colOff>9525</xdr:colOff>
      <xdr:row>72</xdr:row>
      <xdr:rowOff>0</xdr:rowOff>
    </xdr:from>
    <xdr:to>
      <xdr:col>9</xdr:col>
      <xdr:colOff>857250</xdr:colOff>
      <xdr:row>72</xdr:row>
      <xdr:rowOff>0</xdr:rowOff>
    </xdr:to>
    <xdr:sp>
      <xdr:nvSpPr>
        <xdr:cNvPr id="6" name="Text 12"/>
        <xdr:cNvSpPr txBox="1">
          <a:spLocks noChangeArrowheads="1"/>
        </xdr:cNvSpPr>
      </xdr:nvSpPr>
      <xdr:spPr>
        <a:xfrm>
          <a:off x="447675" y="14401800"/>
          <a:ext cx="5934075" cy="0"/>
        </a:xfrm>
        <a:prstGeom prst="rect">
          <a:avLst/>
        </a:prstGeom>
        <a:solidFill>
          <a:srgbClr val="FFFFFF"/>
        </a:solidFill>
        <a:ln w="9525" cmpd="sng">
          <a:noFill/>
        </a:ln>
      </xdr:spPr>
      <xdr:txBody>
        <a:bodyPr vertOverflow="clip" wrap="square"/>
        <a:p>
          <a:pPr algn="just">
            <a:defRPr/>
          </a:pPr>
          <a:r>
            <a:rPr lang="en-US" cap="none" sz="1200" b="0" i="0" u="none" baseline="0"/>
            <a:t>The Group's result is not subject to seasonal fluctuation.</a:t>
          </a:r>
        </a:p>
      </xdr:txBody>
    </xdr:sp>
    <xdr:clientData/>
  </xdr:twoCellAnchor>
  <xdr:twoCellAnchor>
    <xdr:from>
      <xdr:col>1</xdr:col>
      <xdr:colOff>47625</xdr:colOff>
      <xdr:row>131</xdr:row>
      <xdr:rowOff>123825</xdr:rowOff>
    </xdr:from>
    <xdr:to>
      <xdr:col>9</xdr:col>
      <xdr:colOff>800100</xdr:colOff>
      <xdr:row>133</xdr:row>
      <xdr:rowOff>114300</xdr:rowOff>
    </xdr:to>
    <xdr:sp>
      <xdr:nvSpPr>
        <xdr:cNvPr id="7" name="Text 15"/>
        <xdr:cNvSpPr txBox="1">
          <a:spLocks noChangeArrowheads="1"/>
        </xdr:cNvSpPr>
      </xdr:nvSpPr>
      <xdr:spPr>
        <a:xfrm>
          <a:off x="485775" y="25565100"/>
          <a:ext cx="5838825" cy="390525"/>
        </a:xfrm>
        <a:prstGeom prst="rect">
          <a:avLst/>
        </a:prstGeom>
        <a:solidFill>
          <a:srgbClr val="FFFFFF"/>
        </a:solidFill>
        <a:ln w="9525" cmpd="sng">
          <a:noFill/>
        </a:ln>
      </xdr:spPr>
      <xdr:txBody>
        <a:bodyPr vertOverflow="clip" wrap="square"/>
        <a:p>
          <a:pPr algn="just">
            <a:defRPr/>
          </a:pPr>
          <a:r>
            <a:rPr lang="en-US" cap="none" sz="1200" b="0" i="0" u="none" baseline="0"/>
            <a:t>The Group does not have any financial instruments with off balance sheet risk as at the announcement date.</a:t>
          </a:r>
        </a:p>
      </xdr:txBody>
    </xdr:sp>
    <xdr:clientData/>
  </xdr:twoCellAnchor>
  <xdr:twoCellAnchor>
    <xdr:from>
      <xdr:col>1</xdr:col>
      <xdr:colOff>66675</xdr:colOff>
      <xdr:row>202</xdr:row>
      <xdr:rowOff>28575</xdr:rowOff>
    </xdr:from>
    <xdr:to>
      <xdr:col>9</xdr:col>
      <xdr:colOff>885825</xdr:colOff>
      <xdr:row>206</xdr:row>
      <xdr:rowOff>0</xdr:rowOff>
    </xdr:to>
    <xdr:sp>
      <xdr:nvSpPr>
        <xdr:cNvPr id="8" name="Text 16"/>
        <xdr:cNvSpPr txBox="1">
          <a:spLocks noChangeArrowheads="1"/>
        </xdr:cNvSpPr>
      </xdr:nvSpPr>
      <xdr:spPr>
        <a:xfrm>
          <a:off x="504825" y="39671625"/>
          <a:ext cx="5905500" cy="68580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RM10.9 million for this quarter compared to a profit before tax of RM5 million in the preceding quarter. The improved result is derived from contribution by the crane division.</a:t>
          </a:r>
        </a:p>
      </xdr:txBody>
    </xdr:sp>
    <xdr:clientData/>
  </xdr:twoCellAnchor>
  <xdr:twoCellAnchor>
    <xdr:from>
      <xdr:col>1</xdr:col>
      <xdr:colOff>9525</xdr:colOff>
      <xdr:row>221</xdr:row>
      <xdr:rowOff>76200</xdr:rowOff>
    </xdr:from>
    <xdr:to>
      <xdr:col>9</xdr:col>
      <xdr:colOff>847725</xdr:colOff>
      <xdr:row>225</xdr:row>
      <xdr:rowOff>142875</xdr:rowOff>
    </xdr:to>
    <xdr:sp>
      <xdr:nvSpPr>
        <xdr:cNvPr id="9" name="Text 18"/>
        <xdr:cNvSpPr txBox="1">
          <a:spLocks noChangeArrowheads="1"/>
        </xdr:cNvSpPr>
      </xdr:nvSpPr>
      <xdr:spPr>
        <a:xfrm>
          <a:off x="447675" y="43405425"/>
          <a:ext cx="5924550" cy="866775"/>
        </a:xfrm>
        <a:prstGeom prst="rect">
          <a:avLst/>
        </a:prstGeom>
        <a:solidFill>
          <a:srgbClr val="FFFFFF"/>
        </a:solidFill>
        <a:ln w="9525" cmpd="sng">
          <a:noFill/>
        </a:ln>
      </xdr:spPr>
      <xdr:txBody>
        <a:bodyPr vertOverflow="clip" wrap="square"/>
        <a:p>
          <a:pPr algn="just">
            <a:defRPr/>
          </a:pPr>
          <a:r>
            <a:rPr lang="en-US" cap="none" sz="1200" b="0" i="0" u="none" baseline="0"/>
            <a:t>During the quarter, the construction division secured a turnkey project for constructing The National Hydrographic Base in Pulau Indah for the Royal Malaysia Navy for a contract sum of RM96.5 million.   The present order book and the contribution from the associated companies will contribute to the result for year 2002.</a:t>
          </a:r>
        </a:p>
      </xdr:txBody>
    </xdr:sp>
    <xdr:clientData/>
  </xdr:twoCellAnchor>
  <xdr:twoCellAnchor>
    <xdr:from>
      <xdr:col>2</xdr:col>
      <xdr:colOff>28575</xdr:colOff>
      <xdr:row>76</xdr:row>
      <xdr:rowOff>0</xdr:rowOff>
    </xdr:from>
    <xdr:to>
      <xdr:col>10</xdr:col>
      <xdr:colOff>0</xdr:colOff>
      <xdr:row>76</xdr:row>
      <xdr:rowOff>0</xdr:rowOff>
    </xdr:to>
    <xdr:sp>
      <xdr:nvSpPr>
        <xdr:cNvPr id="10" name="Text 21"/>
        <xdr:cNvSpPr txBox="1">
          <a:spLocks noChangeArrowheads="1"/>
        </xdr:cNvSpPr>
      </xdr:nvSpPr>
      <xdr:spPr>
        <a:xfrm>
          <a:off x="752475" y="15201900"/>
          <a:ext cx="5667375" cy="0"/>
        </a:xfrm>
        <a:prstGeom prst="rect">
          <a:avLst/>
        </a:prstGeom>
        <a:solidFill>
          <a:srgbClr val="FFFFFF"/>
        </a:solidFill>
        <a:ln w="9525" cmpd="sng">
          <a:noFill/>
        </a:ln>
      </xdr:spPr>
      <xdr:txBody>
        <a:bodyPr vertOverflow="clip" wrap="square"/>
        <a:p>
          <a:pPr algn="just">
            <a:defRPr/>
          </a:pPr>
          <a:r>
            <a:rPr lang="en-US" cap="none" sz="1200" b="0" i="0" u="none" baseline="0"/>
            <a:t>Rights Issue of 70,860,960 ordinary shares of RM1.00 each at an issue price of RM1.00 per ordinary share on the basis of three new ordinary shares for every two existing ordinary shares held.
</a:t>
          </a:r>
        </a:p>
      </xdr:txBody>
    </xdr:sp>
    <xdr:clientData/>
  </xdr:twoCellAnchor>
  <xdr:twoCellAnchor>
    <xdr:from>
      <xdr:col>2</xdr:col>
      <xdr:colOff>28575</xdr:colOff>
      <xdr:row>76</xdr:row>
      <xdr:rowOff>0</xdr:rowOff>
    </xdr:from>
    <xdr:to>
      <xdr:col>10</xdr:col>
      <xdr:colOff>9525</xdr:colOff>
      <xdr:row>76</xdr:row>
      <xdr:rowOff>0</xdr:rowOff>
    </xdr:to>
    <xdr:sp>
      <xdr:nvSpPr>
        <xdr:cNvPr id="11" name="Text 22"/>
        <xdr:cNvSpPr txBox="1">
          <a:spLocks noChangeArrowheads="1"/>
        </xdr:cNvSpPr>
      </xdr:nvSpPr>
      <xdr:spPr>
        <a:xfrm>
          <a:off x="752475" y="15201900"/>
          <a:ext cx="5676900" cy="0"/>
        </a:xfrm>
        <a:prstGeom prst="rect">
          <a:avLst/>
        </a:prstGeom>
        <a:solidFill>
          <a:srgbClr val="FFFFFF"/>
        </a:solidFill>
        <a:ln w="9525" cmpd="sng">
          <a:noFill/>
        </a:ln>
      </xdr:spPr>
      <xdr:txBody>
        <a:bodyPr vertOverflow="clip" wrap="square"/>
        <a:p>
          <a:pPr algn="just">
            <a:defRPr/>
          </a:pPr>
          <a:r>
            <a:rPr lang="en-US" cap="none" sz="1200" b="0" i="0" u="none" baseline="0"/>
            <a:t>Special Issue of 20,842,000 ordinary shares of RM1.00 each at an issue price of RM1.00 per ordinary share to approved Bumiputra investors.</a:t>
          </a:r>
        </a:p>
      </xdr:txBody>
    </xdr:sp>
    <xdr:clientData/>
  </xdr:twoCellAnchor>
  <xdr:twoCellAnchor>
    <xdr:from>
      <xdr:col>2</xdr:col>
      <xdr:colOff>28575</xdr:colOff>
      <xdr:row>76</xdr:row>
      <xdr:rowOff>0</xdr:rowOff>
    </xdr:from>
    <xdr:to>
      <xdr:col>9</xdr:col>
      <xdr:colOff>857250</xdr:colOff>
      <xdr:row>76</xdr:row>
      <xdr:rowOff>0</xdr:rowOff>
    </xdr:to>
    <xdr:sp>
      <xdr:nvSpPr>
        <xdr:cNvPr id="12" name="Text 23"/>
        <xdr:cNvSpPr txBox="1">
          <a:spLocks noChangeArrowheads="1"/>
        </xdr:cNvSpPr>
      </xdr:nvSpPr>
      <xdr:spPr>
        <a:xfrm>
          <a:off x="752475" y="15201900"/>
          <a:ext cx="5629275" cy="0"/>
        </a:xfrm>
        <a:prstGeom prst="rect">
          <a:avLst/>
        </a:prstGeom>
        <a:solidFill>
          <a:srgbClr val="FFFFFF"/>
        </a:solidFill>
        <a:ln w="9525" cmpd="sng">
          <a:noFill/>
        </a:ln>
      </xdr:spPr>
      <xdr:txBody>
        <a:bodyPr vertOverflow="clip" wrap="square"/>
        <a:p>
          <a:pPr algn="just">
            <a:defRPr/>
          </a:pPr>
          <a:r>
            <a:rPr lang="en-US" cap="none" sz="1200" b="0" i="0" u="none" baseline="0"/>
            <a:t>Exercise of Employees Share Option Scheme of 1,298,000 ordinary shares of RM1.00 each at an exercise price of RM1.28.</a:t>
          </a:r>
        </a:p>
      </xdr:txBody>
    </xdr:sp>
    <xdr:clientData/>
  </xdr:twoCellAnchor>
  <xdr:twoCellAnchor>
    <xdr:from>
      <xdr:col>1</xdr:col>
      <xdr:colOff>19050</xdr:colOff>
      <xdr:row>228</xdr:row>
      <xdr:rowOff>28575</xdr:rowOff>
    </xdr:from>
    <xdr:to>
      <xdr:col>9</xdr:col>
      <xdr:colOff>885825</xdr:colOff>
      <xdr:row>230</xdr:row>
      <xdr:rowOff>95250</xdr:rowOff>
    </xdr:to>
    <xdr:sp>
      <xdr:nvSpPr>
        <xdr:cNvPr id="13" name="Text 25"/>
        <xdr:cNvSpPr txBox="1">
          <a:spLocks noChangeArrowheads="1"/>
        </xdr:cNvSpPr>
      </xdr:nvSpPr>
      <xdr:spPr>
        <a:xfrm>
          <a:off x="457200" y="44757975"/>
          <a:ext cx="5953125" cy="466725"/>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19050</xdr:colOff>
      <xdr:row>49</xdr:row>
      <xdr:rowOff>0</xdr:rowOff>
    </xdr:from>
    <xdr:to>
      <xdr:col>6</xdr:col>
      <xdr:colOff>476250</xdr:colOff>
      <xdr:row>50</xdr:row>
      <xdr:rowOff>0</xdr:rowOff>
    </xdr:to>
    <xdr:sp>
      <xdr:nvSpPr>
        <xdr:cNvPr id="14" name="Text 27"/>
        <xdr:cNvSpPr txBox="1">
          <a:spLocks noChangeArrowheads="1"/>
        </xdr:cNvSpPr>
      </xdr:nvSpPr>
      <xdr:spPr>
        <a:xfrm>
          <a:off x="457200" y="9801225"/>
          <a:ext cx="3067050" cy="200025"/>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28575</xdr:colOff>
      <xdr:row>136</xdr:row>
      <xdr:rowOff>85725</xdr:rowOff>
    </xdr:from>
    <xdr:to>
      <xdr:col>9</xdr:col>
      <xdr:colOff>866775</xdr:colOff>
      <xdr:row>139</xdr:row>
      <xdr:rowOff>0</xdr:rowOff>
    </xdr:to>
    <xdr:sp>
      <xdr:nvSpPr>
        <xdr:cNvPr id="15" name="TextBox 35"/>
        <xdr:cNvSpPr txBox="1">
          <a:spLocks noChangeArrowheads="1"/>
        </xdr:cNvSpPr>
      </xdr:nvSpPr>
      <xdr:spPr>
        <a:xfrm>
          <a:off x="466725" y="26527125"/>
          <a:ext cx="5924550" cy="514350"/>
        </a:xfrm>
        <a:prstGeom prst="rect">
          <a:avLst/>
        </a:prstGeom>
        <a:solidFill>
          <a:srgbClr val="FFFFFF"/>
        </a:solidFill>
        <a:ln w="9525" cmpd="sng">
          <a:noFill/>
        </a:ln>
      </xdr:spPr>
      <xdr:txBody>
        <a:bodyPr vertOverflow="clip" wrap="square"/>
        <a:p>
          <a:pPr algn="just">
            <a:defRPr/>
          </a:pPr>
          <a:r>
            <a:rPr lang="en-US" cap="none" sz="1200" b="0" i="0" u="none" baseline="0"/>
            <a:t>An oversea subsidiary of the Group is in litigation with two of its debtors for a total litigation claim of approximately USD4 million.</a:t>
          </a:r>
        </a:p>
      </xdr:txBody>
    </xdr:sp>
    <xdr:clientData/>
  </xdr:twoCellAnchor>
  <xdr:twoCellAnchor>
    <xdr:from>
      <xdr:col>1</xdr:col>
      <xdr:colOff>47625</xdr:colOff>
      <xdr:row>207</xdr:row>
      <xdr:rowOff>28575</xdr:rowOff>
    </xdr:from>
    <xdr:to>
      <xdr:col>9</xdr:col>
      <xdr:colOff>857250</xdr:colOff>
      <xdr:row>212</xdr:row>
      <xdr:rowOff>0</xdr:rowOff>
    </xdr:to>
    <xdr:sp>
      <xdr:nvSpPr>
        <xdr:cNvPr id="16" name="TextBox 36"/>
        <xdr:cNvSpPr txBox="1">
          <a:spLocks noChangeArrowheads="1"/>
        </xdr:cNvSpPr>
      </xdr:nvSpPr>
      <xdr:spPr>
        <a:xfrm>
          <a:off x="485775" y="40586025"/>
          <a:ext cx="5895975" cy="97155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RM10.9 million for the quarter under review compared to RM1 million profit before tax for 2nd quarter of the preceding year.  The improved performance arose from the construction division with the contributions from the present order books as well as the profit recognition from the cranes division. </a:t>
          </a:r>
        </a:p>
      </xdr:txBody>
    </xdr:sp>
    <xdr:clientData/>
  </xdr:twoCellAnchor>
  <xdr:twoCellAnchor>
    <xdr:from>
      <xdr:col>1</xdr:col>
      <xdr:colOff>66675</xdr:colOff>
      <xdr:row>235</xdr:row>
      <xdr:rowOff>0</xdr:rowOff>
    </xdr:from>
    <xdr:to>
      <xdr:col>10</xdr:col>
      <xdr:colOff>0</xdr:colOff>
      <xdr:row>235</xdr:row>
      <xdr:rowOff>0</xdr:rowOff>
    </xdr:to>
    <xdr:sp>
      <xdr:nvSpPr>
        <xdr:cNvPr id="17" name="TextBox 53"/>
        <xdr:cNvSpPr txBox="1">
          <a:spLocks noChangeArrowheads="1"/>
        </xdr:cNvSpPr>
      </xdr:nvSpPr>
      <xdr:spPr>
        <a:xfrm>
          <a:off x="504825" y="46129575"/>
          <a:ext cx="5915025" cy="0"/>
        </a:xfrm>
        <a:prstGeom prst="rect">
          <a:avLst/>
        </a:prstGeom>
        <a:solidFill>
          <a:srgbClr val="FFFFFF"/>
        </a:solidFill>
        <a:ln w="9525" cmpd="sng">
          <a:noFill/>
        </a:ln>
      </xdr:spPr>
      <xdr:txBody>
        <a:bodyPr vertOverflow="clip" wrap="square"/>
        <a:p>
          <a:pPr algn="l">
            <a:defRPr/>
          </a:pPr>
          <a:r>
            <a:rPr lang="en-US" cap="none" sz="1200" b="0" i="0" u="none" baseline="0"/>
            <a:t>The e-construction portal, Online Construction Sdn.Bhd. ("OCSB") has commenced income generating operation since 1st April 2001.</a:t>
          </a:r>
        </a:p>
      </xdr:txBody>
    </xdr:sp>
    <xdr:clientData/>
  </xdr:twoCellAnchor>
  <xdr:twoCellAnchor>
    <xdr:from>
      <xdr:col>1</xdr:col>
      <xdr:colOff>19050</xdr:colOff>
      <xdr:row>29</xdr:row>
      <xdr:rowOff>0</xdr:rowOff>
    </xdr:from>
    <xdr:to>
      <xdr:col>9</xdr:col>
      <xdr:colOff>876300</xdr:colOff>
      <xdr:row>32</xdr:row>
      <xdr:rowOff>47625</xdr:rowOff>
    </xdr:to>
    <xdr:sp>
      <xdr:nvSpPr>
        <xdr:cNvPr id="18" name="TextBox 54"/>
        <xdr:cNvSpPr txBox="1">
          <a:spLocks noChangeArrowheads="1"/>
        </xdr:cNvSpPr>
      </xdr:nvSpPr>
      <xdr:spPr>
        <a:xfrm>
          <a:off x="457200" y="5800725"/>
          <a:ext cx="5943600" cy="647700"/>
        </a:xfrm>
        <a:prstGeom prst="rect">
          <a:avLst/>
        </a:prstGeom>
        <a:solidFill>
          <a:srgbClr val="FFFFFF"/>
        </a:solidFill>
        <a:ln w="9525" cmpd="sng">
          <a:noFill/>
        </a:ln>
      </xdr:spPr>
      <xdr:txBody>
        <a:bodyPr vertOverflow="clip" wrap="square"/>
        <a:p>
          <a:pPr algn="just">
            <a:defRPr/>
          </a:pPr>
          <a:r>
            <a:rPr lang="en-US" cap="none" sz="1200" b="0" i="0" u="none" baseline="0"/>
            <a:t>The Group has higher  income tax charge as at 30 June 2002 compared to the profit before tax as the tax charge relates to tax on profit of certain companies which cannot be set-off against losses of other companies for tax purpose as group relief is not available.</a:t>
          </a:r>
        </a:p>
      </xdr:txBody>
    </xdr:sp>
    <xdr:clientData/>
  </xdr:twoCellAnchor>
  <xdr:twoCellAnchor>
    <xdr:from>
      <xdr:col>1</xdr:col>
      <xdr:colOff>66675</xdr:colOff>
      <xdr:row>40</xdr:row>
      <xdr:rowOff>76200</xdr:rowOff>
    </xdr:from>
    <xdr:to>
      <xdr:col>10</xdr:col>
      <xdr:colOff>0</xdr:colOff>
      <xdr:row>42</xdr:row>
      <xdr:rowOff>114300</xdr:rowOff>
    </xdr:to>
    <xdr:sp>
      <xdr:nvSpPr>
        <xdr:cNvPr id="19" name="TextBox 55"/>
        <xdr:cNvSpPr txBox="1">
          <a:spLocks noChangeArrowheads="1"/>
        </xdr:cNvSpPr>
      </xdr:nvSpPr>
      <xdr:spPr>
        <a:xfrm>
          <a:off x="504825" y="8077200"/>
          <a:ext cx="5915025" cy="438150"/>
        </a:xfrm>
        <a:prstGeom prst="rect">
          <a:avLst/>
        </a:prstGeom>
        <a:solidFill>
          <a:srgbClr val="FFFFFF"/>
        </a:solidFill>
        <a:ln w="9525" cmpd="sng">
          <a:noFill/>
        </a:ln>
      </xdr:spPr>
      <xdr:txBody>
        <a:bodyPr vertOverflow="clip" wrap="square"/>
        <a:p>
          <a:pPr algn="just">
            <a:defRPr/>
          </a:pPr>
          <a:r>
            <a:rPr lang="en-US" cap="none" sz="1200" b="0" i="0" u="none" baseline="0"/>
            <a:t>There is no acquisition or disposal of quoted securities during the period under review. The details of the Group investment in quoted securities acquired before 1 January 2002 is as below:</a:t>
          </a:r>
        </a:p>
      </xdr:txBody>
    </xdr:sp>
    <xdr:clientData/>
  </xdr:twoCellAnchor>
  <xdr:twoCellAnchor>
    <xdr:from>
      <xdr:col>1</xdr:col>
      <xdr:colOff>19050</xdr:colOff>
      <xdr:row>213</xdr:row>
      <xdr:rowOff>66675</xdr:rowOff>
    </xdr:from>
    <xdr:to>
      <xdr:col>9</xdr:col>
      <xdr:colOff>838200</xdr:colOff>
      <xdr:row>215</xdr:row>
      <xdr:rowOff>114300</xdr:rowOff>
    </xdr:to>
    <xdr:sp>
      <xdr:nvSpPr>
        <xdr:cNvPr id="20" name="TextBox 56"/>
        <xdr:cNvSpPr txBox="1">
          <a:spLocks noChangeArrowheads="1"/>
        </xdr:cNvSpPr>
      </xdr:nvSpPr>
      <xdr:spPr>
        <a:xfrm>
          <a:off x="457200" y="41824275"/>
          <a:ext cx="5905500" cy="447675"/>
        </a:xfrm>
        <a:prstGeom prst="rect">
          <a:avLst/>
        </a:prstGeom>
        <a:noFill/>
        <a:ln w="9525" cmpd="sng">
          <a:noFill/>
        </a:ln>
      </xdr:spPr>
      <xdr:txBody>
        <a:bodyPr vertOverflow="clip" wrap="square"/>
        <a:p>
          <a:pPr algn="just">
            <a:defRPr/>
          </a:pPr>
          <a:r>
            <a:rPr lang="en-US" cap="none" sz="1200" b="0" i="0" u="none" baseline="0"/>
            <a:t>Other than those disclosed, there is no material subsequent event from the end of the quarter to 22nd August 2002.</a:t>
          </a:r>
        </a:p>
      </xdr:txBody>
    </xdr:sp>
    <xdr:clientData/>
  </xdr:twoCellAnchor>
  <xdr:twoCellAnchor>
    <xdr:from>
      <xdr:col>1</xdr:col>
      <xdr:colOff>38100</xdr:colOff>
      <xdr:row>217</xdr:row>
      <xdr:rowOff>76200</xdr:rowOff>
    </xdr:from>
    <xdr:to>
      <xdr:col>9</xdr:col>
      <xdr:colOff>838200</xdr:colOff>
      <xdr:row>218</xdr:row>
      <xdr:rowOff>161925</xdr:rowOff>
    </xdr:to>
    <xdr:sp>
      <xdr:nvSpPr>
        <xdr:cNvPr id="21" name="TextBox 57"/>
        <xdr:cNvSpPr txBox="1">
          <a:spLocks noChangeArrowheads="1"/>
        </xdr:cNvSpPr>
      </xdr:nvSpPr>
      <xdr:spPr>
        <a:xfrm>
          <a:off x="476250" y="42633900"/>
          <a:ext cx="5886450" cy="285750"/>
        </a:xfrm>
        <a:prstGeom prst="rect">
          <a:avLst/>
        </a:prstGeom>
        <a:solidFill>
          <a:srgbClr val="FFFFFF"/>
        </a:solidFill>
        <a:ln w="9525" cmpd="sng">
          <a:noFill/>
        </a:ln>
      </xdr:spPr>
      <xdr:txBody>
        <a:bodyPr vertOverflow="clip" wrap="square"/>
        <a:p>
          <a:pPr algn="l">
            <a:defRPr/>
          </a:pPr>
          <a:r>
            <a:rPr lang="en-US" cap="none" sz="1200" b="0" i="0" u="none" baseline="0"/>
            <a:t>The Group's operation  is not subject to seasonal or cyclical fluctuation</a:t>
          </a:r>
        </a:p>
      </xdr:txBody>
    </xdr:sp>
    <xdr:clientData/>
  </xdr:twoCellAnchor>
  <xdr:twoCellAnchor>
    <xdr:from>
      <xdr:col>1</xdr:col>
      <xdr:colOff>9525</xdr:colOff>
      <xdr:row>232</xdr:row>
      <xdr:rowOff>76200</xdr:rowOff>
    </xdr:from>
    <xdr:to>
      <xdr:col>9</xdr:col>
      <xdr:colOff>800100</xdr:colOff>
      <xdr:row>234</xdr:row>
      <xdr:rowOff>104775</xdr:rowOff>
    </xdr:to>
    <xdr:sp>
      <xdr:nvSpPr>
        <xdr:cNvPr id="22" name="TextBox 62"/>
        <xdr:cNvSpPr txBox="1">
          <a:spLocks noChangeArrowheads="1"/>
        </xdr:cNvSpPr>
      </xdr:nvSpPr>
      <xdr:spPr>
        <a:xfrm>
          <a:off x="447675" y="45605700"/>
          <a:ext cx="5876925" cy="428625"/>
        </a:xfrm>
        <a:prstGeom prst="rect">
          <a:avLst/>
        </a:prstGeom>
        <a:solidFill>
          <a:srgbClr val="FFFFFF"/>
        </a:solidFill>
        <a:ln w="9525" cmpd="sng">
          <a:noFill/>
        </a:ln>
      </xdr:spPr>
      <xdr:txBody>
        <a:bodyPr vertOverflow="clip" wrap="square"/>
        <a:p>
          <a:pPr algn="just">
            <a:defRPr/>
          </a:pPr>
          <a:r>
            <a:rPr lang="en-US" cap="none" sz="1200" b="0" i="0" u="none" baseline="0"/>
            <a:t>The Directors do not recommend any interim dividend for the financial quarter under review.</a:t>
          </a:r>
        </a:p>
      </xdr:txBody>
    </xdr:sp>
    <xdr:clientData/>
  </xdr:twoCellAnchor>
  <xdr:twoCellAnchor>
    <xdr:from>
      <xdr:col>1</xdr:col>
      <xdr:colOff>9525</xdr:colOff>
      <xdr:row>243</xdr:row>
      <xdr:rowOff>0</xdr:rowOff>
    </xdr:from>
    <xdr:to>
      <xdr:col>9</xdr:col>
      <xdr:colOff>800100</xdr:colOff>
      <xdr:row>243</xdr:row>
      <xdr:rowOff>0</xdr:rowOff>
    </xdr:to>
    <xdr:sp>
      <xdr:nvSpPr>
        <xdr:cNvPr id="23" name="TextBox 63"/>
        <xdr:cNvSpPr txBox="1">
          <a:spLocks noChangeArrowheads="1"/>
        </xdr:cNvSpPr>
      </xdr:nvSpPr>
      <xdr:spPr>
        <a:xfrm>
          <a:off x="447675" y="47729775"/>
          <a:ext cx="5876925" cy="0"/>
        </a:xfrm>
        <a:prstGeom prst="rect">
          <a:avLst/>
        </a:prstGeom>
        <a:solidFill>
          <a:srgbClr val="FFFFFF"/>
        </a:solidFill>
        <a:ln w="9525" cmpd="sng">
          <a:noFill/>
        </a:ln>
      </xdr:spPr>
      <xdr:txBody>
        <a:bodyPr vertOverflow="clip" wrap="square"/>
        <a:p>
          <a:pPr algn="just">
            <a:defRPr/>
          </a:pPr>
          <a:r>
            <a:rPr lang="en-US" cap="none" sz="1200" b="0" i="0" u="none" baseline="0"/>
            <a:t>Certain comparative amount for previous year has been reclassified to be conform with current year presentation.</a:t>
          </a:r>
        </a:p>
      </xdr:txBody>
    </xdr:sp>
    <xdr:clientData/>
  </xdr:twoCellAnchor>
  <xdr:twoCellAnchor>
    <xdr:from>
      <xdr:col>1</xdr:col>
      <xdr:colOff>47625</xdr:colOff>
      <xdr:row>34</xdr:row>
      <xdr:rowOff>28575</xdr:rowOff>
    </xdr:from>
    <xdr:to>
      <xdr:col>9</xdr:col>
      <xdr:colOff>847725</xdr:colOff>
      <xdr:row>38</xdr:row>
      <xdr:rowOff>47625</xdr:rowOff>
    </xdr:to>
    <xdr:sp>
      <xdr:nvSpPr>
        <xdr:cNvPr id="24" name="TextBox 64"/>
        <xdr:cNvSpPr txBox="1">
          <a:spLocks noChangeArrowheads="1"/>
        </xdr:cNvSpPr>
      </xdr:nvSpPr>
      <xdr:spPr>
        <a:xfrm>
          <a:off x="485775" y="6829425"/>
          <a:ext cx="5886450" cy="819150"/>
        </a:xfrm>
        <a:prstGeom prst="rect">
          <a:avLst/>
        </a:prstGeom>
        <a:solidFill>
          <a:srgbClr val="FFFFFF"/>
        </a:solidFill>
        <a:ln w="9525" cmpd="sng">
          <a:noFill/>
        </a:ln>
      </xdr:spPr>
      <xdr:txBody>
        <a:bodyPr vertOverflow="clip" wrap="square"/>
        <a:p>
          <a:pPr algn="just">
            <a:defRPr/>
          </a:pPr>
          <a:r>
            <a:rPr lang="en-US" cap="none" sz="1200" b="0" i="0" u="none" baseline="0"/>
            <a:t>On 3rd June 2002, a subsidiary of the Group, Karisma Duta Sdn. Bhd. had entered into a Sale and Purchase Agreement with Amatir Resources Sdn.Bhd. to dispose a parcel of land for a consideration of RM20.6 million. The gain before tax arising from the disposal of the said land is RM2.0 million.</a:t>
          </a:r>
        </a:p>
      </xdr:txBody>
    </xdr:sp>
    <xdr:clientData/>
  </xdr:twoCellAnchor>
  <xdr:twoCellAnchor>
    <xdr:from>
      <xdr:col>1</xdr:col>
      <xdr:colOff>28575</xdr:colOff>
      <xdr:row>54</xdr:row>
      <xdr:rowOff>38100</xdr:rowOff>
    </xdr:from>
    <xdr:to>
      <xdr:col>9</xdr:col>
      <xdr:colOff>838200</xdr:colOff>
      <xdr:row>59</xdr:row>
      <xdr:rowOff>152400</xdr:rowOff>
    </xdr:to>
    <xdr:sp>
      <xdr:nvSpPr>
        <xdr:cNvPr id="25" name="TextBox 65"/>
        <xdr:cNvSpPr txBox="1">
          <a:spLocks noChangeArrowheads="1"/>
        </xdr:cNvSpPr>
      </xdr:nvSpPr>
      <xdr:spPr>
        <a:xfrm>
          <a:off x="466725" y="10839450"/>
          <a:ext cx="5895975" cy="1114425"/>
        </a:xfrm>
        <a:prstGeom prst="rect">
          <a:avLst/>
        </a:prstGeom>
        <a:solidFill>
          <a:srgbClr val="FFFFFF"/>
        </a:solidFill>
        <a:ln w="9525" cmpd="sng">
          <a:noFill/>
        </a:ln>
      </xdr:spPr>
      <xdr:txBody>
        <a:bodyPr vertOverflow="clip" wrap="square"/>
        <a:p>
          <a:pPr algn="just">
            <a:defRPr/>
          </a:pPr>
          <a:r>
            <a:rPr lang="en-US" cap="none" sz="1200" b="0" i="0" u="none" baseline="0"/>
            <a:t>On 22 March 2002, the Group subscribed for 101,995 ordinary shares of Philippine Peso ("Peso") 100 each at par representing 99.99% equity interest of Favelle Favco Cranes Corporation, a company incorporated in the Republic of Philippines for a cash consideration of Peso10,199,500.  The principal activities of this new subsidiary is to expand the market of its range of products in the Republic of Philippines.</a:t>
          </a:r>
        </a:p>
      </xdr:txBody>
    </xdr:sp>
    <xdr:clientData/>
  </xdr:twoCellAnchor>
  <xdr:twoCellAnchor>
    <xdr:from>
      <xdr:col>1</xdr:col>
      <xdr:colOff>47625</xdr:colOff>
      <xdr:row>60</xdr:row>
      <xdr:rowOff>9525</xdr:rowOff>
    </xdr:from>
    <xdr:to>
      <xdr:col>9</xdr:col>
      <xdr:colOff>876300</xdr:colOff>
      <xdr:row>66</xdr:row>
      <xdr:rowOff>0</xdr:rowOff>
    </xdr:to>
    <xdr:sp>
      <xdr:nvSpPr>
        <xdr:cNvPr id="26" name="TextBox 66"/>
        <xdr:cNvSpPr txBox="1">
          <a:spLocks noChangeArrowheads="1"/>
        </xdr:cNvSpPr>
      </xdr:nvSpPr>
      <xdr:spPr>
        <a:xfrm>
          <a:off x="485775" y="12011025"/>
          <a:ext cx="5915025" cy="1190625"/>
        </a:xfrm>
        <a:prstGeom prst="rect">
          <a:avLst/>
        </a:prstGeom>
        <a:solidFill>
          <a:srgbClr val="FFFFFF"/>
        </a:solidFill>
        <a:ln w="9525" cmpd="sng">
          <a:noFill/>
        </a:ln>
      </xdr:spPr>
      <xdr:txBody>
        <a:bodyPr vertOverflow="clip" wrap="square"/>
        <a:p>
          <a:pPr algn="just">
            <a:defRPr/>
          </a:pPr>
          <a:r>
            <a:rPr lang="en-US" cap="none" sz="1200" b="0" i="0" u="none" baseline="0"/>
            <a:t>On 31 July 2002, the Group acquired two (2) Ordinary Shares of S$1.00 each, being the entire issued and paid-up share capital of Muhibbah Engineering (Singapore) Pte Ltd ("MES")for a total cash consideration of S$2.00. As a result of the acquisition, MES becomes a wholly-owned subsidiary of Muhibbah Engineering (M) Bhd. MES is currently dormant and the purpose of the acquisition is to undertake engineering construction projects in Singapore.</a:t>
          </a:r>
        </a:p>
      </xdr:txBody>
    </xdr:sp>
    <xdr:clientData/>
  </xdr:twoCellAnchor>
  <xdr:twoCellAnchor>
    <xdr:from>
      <xdr:col>0</xdr:col>
      <xdr:colOff>419100</xdr:colOff>
      <xdr:row>73</xdr:row>
      <xdr:rowOff>180975</xdr:rowOff>
    </xdr:from>
    <xdr:to>
      <xdr:col>9</xdr:col>
      <xdr:colOff>847725</xdr:colOff>
      <xdr:row>78</xdr:row>
      <xdr:rowOff>66675</xdr:rowOff>
    </xdr:to>
    <xdr:sp>
      <xdr:nvSpPr>
        <xdr:cNvPr id="27" name="TextBox 68"/>
        <xdr:cNvSpPr txBox="1">
          <a:spLocks noChangeArrowheads="1"/>
        </xdr:cNvSpPr>
      </xdr:nvSpPr>
      <xdr:spPr>
        <a:xfrm>
          <a:off x="419100" y="14782800"/>
          <a:ext cx="5953125" cy="885825"/>
        </a:xfrm>
        <a:prstGeom prst="rect">
          <a:avLst/>
        </a:prstGeom>
        <a:solidFill>
          <a:srgbClr val="FFFFFF"/>
        </a:solidFill>
        <a:ln w="9525" cmpd="sng">
          <a:noFill/>
        </a:ln>
      </xdr:spPr>
      <xdr:txBody>
        <a:bodyPr vertOverflow="clip" wrap="square"/>
        <a:p>
          <a:pPr algn="just">
            <a:defRPr/>
          </a:pPr>
          <a:r>
            <a:rPr lang="en-US" cap="none" sz="1200" b="0" i="0" u="none" baseline="0"/>
            <a:t>On 8 May 2002, there was an increase in the paid-up capital of the Company of 20,000 ordinary shares as a result of  exercise of Employees Share Option Scheme.  This resulted an increase in the paid-up capital of the Company from 143,067,600 ordinary share to 143,087,600 ordinary share.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118"/>
  <sheetViews>
    <sheetView zoomScale="90" zoomScaleNormal="90" workbookViewId="0" topLeftCell="B52">
      <selection activeCell="G59" sqref="G59"/>
    </sheetView>
  </sheetViews>
  <sheetFormatPr defaultColWidth="8.28125" defaultRowHeight="16.5" customHeight="1"/>
  <cols>
    <col min="1" max="1" width="3.8515625" style="26" customWidth="1"/>
    <col min="2" max="2" width="4.7109375" style="53" customWidth="1"/>
    <col min="3" max="3" width="4.7109375" style="74" customWidth="1"/>
    <col min="4" max="4" width="29.8515625" style="26" customWidth="1"/>
    <col min="5" max="5" width="3.421875" style="116" customWidth="1"/>
    <col min="6" max="6" width="0.5625" style="78" customWidth="1"/>
    <col min="7" max="7" width="14.57421875" style="83" customWidth="1"/>
    <col min="8" max="8" width="14.57421875" style="116" customWidth="1"/>
    <col min="9" max="9" width="2.8515625" style="78" customWidth="1"/>
    <col min="10" max="11" width="14.7109375" style="26" customWidth="1"/>
    <col min="12" max="12" width="14.00390625" style="26" customWidth="1"/>
    <col min="13" max="13" width="15.28125" style="26" customWidth="1"/>
    <col min="14" max="14" width="14.00390625" style="26" customWidth="1"/>
    <col min="15" max="15" width="17.8515625" style="26" customWidth="1"/>
    <col min="16" max="16384" width="8.28125" style="26" customWidth="1"/>
  </cols>
  <sheetData>
    <row r="1" spans="1:11" s="27" customFormat="1" ht="15.75">
      <c r="A1" s="144" t="s">
        <v>0</v>
      </c>
      <c r="B1" s="144"/>
      <c r="C1" s="144"/>
      <c r="D1" s="144"/>
      <c r="E1" s="144"/>
      <c r="F1" s="144"/>
      <c r="G1" s="144"/>
      <c r="H1" s="144"/>
      <c r="I1" s="144"/>
      <c r="J1" s="144"/>
      <c r="K1" s="144"/>
    </row>
    <row r="2" spans="1:11" s="27" customFormat="1" ht="15.75">
      <c r="A2" s="144" t="s">
        <v>1</v>
      </c>
      <c r="B2" s="144"/>
      <c r="C2" s="144"/>
      <c r="D2" s="144"/>
      <c r="E2" s="144"/>
      <c r="F2" s="144"/>
      <c r="G2" s="144"/>
      <c r="H2" s="144"/>
      <c r="I2" s="144"/>
      <c r="J2" s="144"/>
      <c r="K2" s="144"/>
    </row>
    <row r="3" spans="1:11" s="27" customFormat="1" ht="15.75">
      <c r="A3" s="144" t="s">
        <v>2</v>
      </c>
      <c r="B3" s="144"/>
      <c r="C3" s="144"/>
      <c r="D3" s="144"/>
      <c r="E3" s="144"/>
      <c r="F3" s="144"/>
      <c r="G3" s="144"/>
      <c r="H3" s="144"/>
      <c r="I3" s="144"/>
      <c r="J3" s="144"/>
      <c r="K3" s="144"/>
    </row>
    <row r="4" s="27" customFormat="1" ht="6.75" customHeight="1">
      <c r="B4" s="37"/>
    </row>
    <row r="5" spans="1:11" s="27" customFormat="1" ht="15.75">
      <c r="A5" s="144" t="s">
        <v>3</v>
      </c>
      <c r="B5" s="144"/>
      <c r="C5" s="144"/>
      <c r="D5" s="144"/>
      <c r="E5" s="144"/>
      <c r="F5" s="144"/>
      <c r="G5" s="144"/>
      <c r="H5" s="144"/>
      <c r="I5" s="144"/>
      <c r="J5" s="144"/>
      <c r="K5" s="144"/>
    </row>
    <row r="6" spans="1:11" s="27" customFormat="1" ht="15.75">
      <c r="A6" s="144" t="s">
        <v>210</v>
      </c>
      <c r="B6" s="144"/>
      <c r="C6" s="144"/>
      <c r="D6" s="144"/>
      <c r="E6" s="144"/>
      <c r="F6" s="144"/>
      <c r="G6" s="144"/>
      <c r="H6" s="144"/>
      <c r="I6" s="144"/>
      <c r="J6" s="144"/>
      <c r="K6" s="144"/>
    </row>
    <row r="7" s="27" customFormat="1" ht="7.5" customHeight="1">
      <c r="B7" s="37"/>
    </row>
    <row r="8" spans="1:11" s="27" customFormat="1" ht="15.75">
      <c r="A8" s="144" t="s">
        <v>193</v>
      </c>
      <c r="B8" s="144"/>
      <c r="C8" s="144"/>
      <c r="D8" s="144"/>
      <c r="E8" s="144"/>
      <c r="F8" s="144"/>
      <c r="G8" s="144"/>
      <c r="H8" s="144"/>
      <c r="I8" s="144"/>
      <c r="J8" s="144"/>
      <c r="K8" s="144"/>
    </row>
    <row r="9" spans="3:9" ht="7.5" customHeight="1">
      <c r="C9" s="26"/>
      <c r="E9" s="26"/>
      <c r="F9" s="26"/>
      <c r="G9" s="26"/>
      <c r="H9" s="26"/>
      <c r="I9" s="26"/>
    </row>
    <row r="10" spans="3:9" ht="15.75" hidden="1">
      <c r="C10" s="26"/>
      <c r="E10" s="26"/>
      <c r="F10" s="26"/>
      <c r="G10" s="26"/>
      <c r="H10" s="26"/>
      <c r="I10" s="26"/>
    </row>
    <row r="11" spans="3:10" ht="15.75">
      <c r="C11" s="26"/>
      <c r="E11" s="26"/>
      <c r="F11" s="26"/>
      <c r="G11" s="105" t="s">
        <v>192</v>
      </c>
      <c r="H11" s="26"/>
      <c r="I11" s="26"/>
      <c r="J11" s="105" t="s">
        <v>191</v>
      </c>
    </row>
    <row r="12" spans="1:11" ht="15.75">
      <c r="A12" s="106"/>
      <c r="B12" s="94"/>
      <c r="C12" s="106"/>
      <c r="D12" s="106"/>
      <c r="E12" s="106"/>
      <c r="F12" s="106"/>
      <c r="G12" s="83" t="s">
        <v>190</v>
      </c>
      <c r="H12" s="83" t="s">
        <v>188</v>
      </c>
      <c r="I12" s="83"/>
      <c r="J12" s="78" t="s">
        <v>189</v>
      </c>
      <c r="K12" s="78" t="s">
        <v>188</v>
      </c>
    </row>
    <row r="13" spans="5:11" ht="15.75">
      <c r="E13" s="26"/>
      <c r="F13" s="26"/>
      <c r="G13" s="83" t="s">
        <v>185</v>
      </c>
      <c r="H13" s="83" t="s">
        <v>187</v>
      </c>
      <c r="I13" s="52"/>
      <c r="J13" s="78" t="s">
        <v>185</v>
      </c>
      <c r="K13" s="78" t="s">
        <v>187</v>
      </c>
    </row>
    <row r="14" spans="5:11" ht="15.75">
      <c r="E14" s="26"/>
      <c r="F14" s="26"/>
      <c r="G14" s="78" t="s">
        <v>4</v>
      </c>
      <c r="H14" s="83" t="s">
        <v>4</v>
      </c>
      <c r="I14" s="107"/>
      <c r="J14" s="78" t="s">
        <v>186</v>
      </c>
      <c r="K14" s="78" t="s">
        <v>208</v>
      </c>
    </row>
    <row r="15" spans="5:11" ht="15.75">
      <c r="E15" s="26"/>
      <c r="F15" s="26"/>
      <c r="G15" s="107" t="s">
        <v>211</v>
      </c>
      <c r="H15" s="83" t="s">
        <v>212</v>
      </c>
      <c r="I15" s="107"/>
      <c r="J15" s="78" t="str">
        <f>G15</f>
        <v>30-6-2002</v>
      </c>
      <c r="K15" s="78" t="str">
        <f>H15</f>
        <v>30-6-2001</v>
      </c>
    </row>
    <row r="16" spans="5:11" ht="15.75">
      <c r="E16" s="26"/>
      <c r="F16" s="26"/>
      <c r="G16" s="108" t="s">
        <v>5</v>
      </c>
      <c r="H16" s="83" t="str">
        <f>G16</f>
        <v>RM'000</v>
      </c>
      <c r="I16" s="108"/>
      <c r="J16" s="78" t="str">
        <f>H16</f>
        <v>RM'000</v>
      </c>
      <c r="K16" s="78" t="str">
        <f>J16</f>
        <v>RM'000</v>
      </c>
    </row>
    <row r="17" spans="1:11" ht="15.75">
      <c r="A17" s="26">
        <v>1</v>
      </c>
      <c r="B17" s="109" t="s">
        <v>6</v>
      </c>
      <c r="C17" s="110" t="s">
        <v>184</v>
      </c>
      <c r="E17" s="26"/>
      <c r="F17" s="26"/>
      <c r="G17" s="83">
        <v>182266</v>
      </c>
      <c r="H17" s="52">
        <v>156198</v>
      </c>
      <c r="I17" s="108"/>
      <c r="J17" s="108">
        <f>312053</f>
        <v>312053</v>
      </c>
      <c r="K17" s="26">
        <v>264392</v>
      </c>
    </row>
    <row r="18" spans="2:13" ht="15.75">
      <c r="B18" s="109" t="s">
        <v>8</v>
      </c>
      <c r="C18" s="110" t="s">
        <v>183</v>
      </c>
      <c r="E18" s="26"/>
      <c r="F18" s="26"/>
      <c r="G18" s="83">
        <v>0</v>
      </c>
      <c r="H18" s="52">
        <v>0</v>
      </c>
      <c r="I18" s="83"/>
      <c r="J18" s="83">
        <v>0</v>
      </c>
      <c r="K18" s="26">
        <v>0</v>
      </c>
      <c r="L18" s="111"/>
      <c r="M18" s="111"/>
    </row>
    <row r="19" spans="2:13" ht="16.5" customHeight="1" thickBot="1">
      <c r="B19" s="53" t="s">
        <v>9</v>
      </c>
      <c r="C19" s="26" t="s">
        <v>182</v>
      </c>
      <c r="E19" s="26"/>
      <c r="F19" s="26"/>
      <c r="G19" s="112">
        <v>6117</v>
      </c>
      <c r="H19" s="113">
        <v>626</v>
      </c>
      <c r="I19" s="108"/>
      <c r="J19" s="114">
        <v>7128</v>
      </c>
      <c r="K19" s="113">
        <v>2458</v>
      </c>
      <c r="L19" s="111"/>
      <c r="M19" s="111"/>
    </row>
    <row r="20" spans="3:13" ht="6.75" customHeight="1">
      <c r="C20" s="26"/>
      <c r="E20" s="26"/>
      <c r="F20" s="26"/>
      <c r="G20" s="115"/>
      <c r="H20" s="52"/>
      <c r="I20" s="115"/>
      <c r="L20" s="111"/>
      <c r="M20" s="111"/>
    </row>
    <row r="21" spans="1:13" ht="15.75">
      <c r="A21" s="26">
        <v>2</v>
      </c>
      <c r="B21" s="109" t="s">
        <v>6</v>
      </c>
      <c r="C21" s="110"/>
      <c r="E21" s="26"/>
      <c r="F21" s="26"/>
      <c r="L21" s="111"/>
      <c r="M21" s="111"/>
    </row>
    <row r="22" spans="3:9" ht="15.75">
      <c r="C22" s="110"/>
      <c r="E22" s="26"/>
      <c r="F22" s="26"/>
      <c r="G22" s="108"/>
      <c r="H22" s="52"/>
      <c r="I22" s="108"/>
    </row>
    <row r="23" spans="3:9" ht="15.75">
      <c r="C23" s="110"/>
      <c r="E23" s="26"/>
      <c r="F23" s="26"/>
      <c r="G23" s="108"/>
      <c r="H23" s="52"/>
      <c r="I23" s="108"/>
    </row>
    <row r="24" spans="3:9" ht="15.75">
      <c r="C24" s="110"/>
      <c r="E24" s="26"/>
      <c r="F24" s="26"/>
      <c r="G24" s="108"/>
      <c r="H24" s="52"/>
      <c r="I24" s="108"/>
    </row>
    <row r="25" spans="3:11" ht="15.75">
      <c r="C25" s="26"/>
      <c r="E25" s="26"/>
      <c r="F25" s="26"/>
      <c r="G25" s="83">
        <f>20557-4000</f>
        <v>16557</v>
      </c>
      <c r="H25" s="116">
        <v>5493</v>
      </c>
      <c r="I25" s="83"/>
      <c r="J25" s="26">
        <f>30840-4000</f>
        <v>26840</v>
      </c>
      <c r="K25" s="26">
        <v>10906</v>
      </c>
    </row>
    <row r="26" spans="2:11" ht="15.75">
      <c r="B26" s="53" t="s">
        <v>8</v>
      </c>
      <c r="C26" s="26" t="s">
        <v>181</v>
      </c>
      <c r="E26" s="26"/>
      <c r="F26" s="26"/>
      <c r="G26" s="108">
        <v>-4244</v>
      </c>
      <c r="H26" s="52">
        <v>-4006</v>
      </c>
      <c r="I26" s="108"/>
      <c r="J26" s="26">
        <v>-7810</v>
      </c>
      <c r="K26" s="26">
        <v>-8610</v>
      </c>
    </row>
    <row r="27" spans="2:11" ht="15.75">
      <c r="B27" s="53" t="s">
        <v>9</v>
      </c>
      <c r="C27" s="26" t="s">
        <v>180</v>
      </c>
      <c r="E27" s="26"/>
      <c r="F27" s="26"/>
      <c r="G27" s="108">
        <f>-10781+4000</f>
        <v>-6781</v>
      </c>
      <c r="H27" s="52">
        <v>-4727</v>
      </c>
      <c r="I27" s="108"/>
      <c r="J27" s="26">
        <f>-17330+4000</f>
        <v>-13330</v>
      </c>
      <c r="K27" s="26">
        <v>-8150</v>
      </c>
    </row>
    <row r="28" spans="2:11" ht="15.75">
      <c r="B28" s="53" t="s">
        <v>10</v>
      </c>
      <c r="C28" s="26" t="s">
        <v>179</v>
      </c>
      <c r="E28" s="26"/>
      <c r="F28" s="26"/>
      <c r="G28" s="117">
        <v>0</v>
      </c>
      <c r="H28" s="50">
        <v>0</v>
      </c>
      <c r="I28" s="108"/>
      <c r="J28" s="50">
        <v>0</v>
      </c>
      <c r="K28" s="50">
        <f>H28</f>
        <v>0</v>
      </c>
    </row>
    <row r="29" spans="2:9" ht="15.75">
      <c r="B29" s="53" t="s">
        <v>178</v>
      </c>
      <c r="C29" s="26"/>
      <c r="E29" s="26"/>
      <c r="F29" s="26"/>
      <c r="G29" s="26"/>
      <c r="H29" s="26"/>
      <c r="I29" s="26"/>
    </row>
    <row r="30" spans="3:11" ht="15.75">
      <c r="C30" s="26"/>
      <c r="E30" s="26"/>
      <c r="F30" s="26"/>
      <c r="G30" s="83">
        <f>SUM(G22:G28)</f>
        <v>5532</v>
      </c>
      <c r="H30" s="83">
        <f>SUM(H22:H28)</f>
        <v>-3240</v>
      </c>
      <c r="I30" s="83"/>
      <c r="J30" s="26">
        <f>SUM(J22:J28)</f>
        <v>5700</v>
      </c>
      <c r="K30" s="26">
        <f>SUM(K22:K28)</f>
        <v>-5854</v>
      </c>
    </row>
    <row r="31" spans="3:9" ht="15.75">
      <c r="C31" s="26"/>
      <c r="E31" s="26"/>
      <c r="F31" s="26"/>
      <c r="H31" s="83"/>
      <c r="I31" s="83"/>
    </row>
    <row r="32" spans="2:9" ht="15.75">
      <c r="B32" s="109" t="s">
        <v>177</v>
      </c>
      <c r="C32" s="110" t="s">
        <v>11</v>
      </c>
      <c r="D32" s="26" t="s">
        <v>176</v>
      </c>
      <c r="E32" s="26"/>
      <c r="F32" s="26"/>
      <c r="G32" s="26"/>
      <c r="H32" s="26"/>
      <c r="I32" s="26"/>
    </row>
    <row r="33" spans="2:11" ht="15.75">
      <c r="B33" s="109"/>
      <c r="C33" s="110"/>
      <c r="D33" s="26" t="s">
        <v>175</v>
      </c>
      <c r="E33" s="26"/>
      <c r="F33" s="26"/>
      <c r="G33" s="83">
        <v>4617</v>
      </c>
      <c r="H33" s="116">
        <v>3851</v>
      </c>
      <c r="I33" s="83"/>
      <c r="J33" s="26">
        <v>9068</v>
      </c>
      <c r="K33" s="26">
        <v>5936</v>
      </c>
    </row>
    <row r="34" spans="3:9" ht="15.75">
      <c r="C34" s="26" t="s">
        <v>81</v>
      </c>
      <c r="D34" s="26" t="s">
        <v>174</v>
      </c>
      <c r="E34" s="26"/>
      <c r="F34" s="26"/>
      <c r="G34" s="26"/>
      <c r="H34" s="26"/>
      <c r="I34" s="26"/>
    </row>
    <row r="35" spans="3:11" ht="15.75">
      <c r="C35" s="26"/>
      <c r="D35" s="26" t="s">
        <v>173</v>
      </c>
      <c r="E35" s="26"/>
      <c r="F35" s="26"/>
      <c r="G35" s="117">
        <v>760</v>
      </c>
      <c r="H35" s="50">
        <v>426</v>
      </c>
      <c r="I35" s="108"/>
      <c r="J35" s="50">
        <v>1149</v>
      </c>
      <c r="K35" s="50">
        <v>2157</v>
      </c>
    </row>
    <row r="36" spans="2:9" ht="15.75">
      <c r="B36" s="109" t="s">
        <v>172</v>
      </c>
      <c r="C36" s="110"/>
      <c r="E36" s="26"/>
      <c r="F36" s="26"/>
      <c r="I36" s="83"/>
    </row>
    <row r="37" spans="2:9" ht="15.75">
      <c r="B37" s="109"/>
      <c r="C37" s="110"/>
      <c r="E37" s="26"/>
      <c r="F37" s="26"/>
      <c r="G37" s="26"/>
      <c r="H37" s="26"/>
      <c r="I37" s="26"/>
    </row>
    <row r="38" spans="3:11" ht="15.75">
      <c r="C38" s="26"/>
      <c r="E38" s="26"/>
      <c r="F38" s="26"/>
      <c r="G38" s="108">
        <f>SUM(G30:G35)</f>
        <v>10909</v>
      </c>
      <c r="H38" s="108">
        <f>SUM(H30:H35)</f>
        <v>1037</v>
      </c>
      <c r="I38" s="108"/>
      <c r="J38" s="108">
        <f>SUM(J30:J35)</f>
        <v>15917</v>
      </c>
      <c r="K38" s="108">
        <f>SUM(K30:K35)</f>
        <v>2239</v>
      </c>
    </row>
    <row r="39" spans="3:11" ht="15.75">
      <c r="C39" s="26"/>
      <c r="E39" s="26"/>
      <c r="F39" s="26"/>
      <c r="G39" s="108"/>
      <c r="H39" s="108"/>
      <c r="I39" s="108"/>
      <c r="J39" s="108"/>
      <c r="K39" s="108"/>
    </row>
    <row r="40" spans="3:11" ht="15.75">
      <c r="C40" s="26"/>
      <c r="E40" s="26"/>
      <c r="F40" s="26"/>
      <c r="G40" s="108"/>
      <c r="H40" s="108"/>
      <c r="I40" s="108"/>
      <c r="J40" s="108"/>
      <c r="K40" s="108"/>
    </row>
    <row r="41" spans="2:11" ht="15.75">
      <c r="B41" s="109" t="s">
        <v>171</v>
      </c>
      <c r="C41" s="110" t="s">
        <v>170</v>
      </c>
      <c r="E41" s="26"/>
      <c r="F41" s="26"/>
      <c r="G41" s="118">
        <v>-4247</v>
      </c>
      <c r="H41" s="50">
        <v>-2094</v>
      </c>
      <c r="I41" s="119"/>
      <c r="J41" s="50">
        <v>-6752</v>
      </c>
      <c r="K41" s="50">
        <v>-2190</v>
      </c>
    </row>
    <row r="42" spans="2:6" ht="15.75">
      <c r="B42" s="109" t="s">
        <v>11</v>
      </c>
      <c r="C42" s="110" t="s">
        <v>164</v>
      </c>
      <c r="D42" s="110"/>
      <c r="E42" s="26"/>
      <c r="F42" s="26"/>
    </row>
    <row r="43" spans="5:11" ht="15.75">
      <c r="E43" s="26"/>
      <c r="F43" s="26"/>
      <c r="G43" s="108">
        <f>SUM(G38:G41)</f>
        <v>6662</v>
      </c>
      <c r="H43" s="108">
        <f>SUM(H38:H41)</f>
        <v>-1057</v>
      </c>
      <c r="I43" s="108"/>
      <c r="J43" s="26">
        <f>SUM(J38:J41)</f>
        <v>9165</v>
      </c>
      <c r="K43" s="26">
        <f>SUM(K38:K41)</f>
        <v>49</v>
      </c>
    </row>
    <row r="44" spans="5:6" ht="15.75">
      <c r="E44" s="26"/>
      <c r="F44" s="26"/>
    </row>
    <row r="45" spans="2:11" s="122" customFormat="1" ht="15.75">
      <c r="B45" s="120"/>
      <c r="C45" s="121" t="s">
        <v>162</v>
      </c>
      <c r="D45" s="121" t="s">
        <v>169</v>
      </c>
      <c r="F45" s="26"/>
      <c r="G45" s="123">
        <v>-1445</v>
      </c>
      <c r="H45" s="124">
        <v>-1450</v>
      </c>
      <c r="I45" s="125"/>
      <c r="J45" s="124">
        <v>-2762</v>
      </c>
      <c r="K45" s="124">
        <v>-1683</v>
      </c>
    </row>
    <row r="46" spans="2:11" ht="15.75">
      <c r="B46" s="109" t="s">
        <v>168</v>
      </c>
      <c r="C46" s="26" t="s">
        <v>167</v>
      </c>
      <c r="E46" s="26"/>
      <c r="F46" s="26"/>
      <c r="G46" s="82">
        <v>0</v>
      </c>
      <c r="H46" s="118">
        <v>0</v>
      </c>
      <c r="I46" s="83"/>
      <c r="J46" s="50">
        <v>0</v>
      </c>
      <c r="K46" s="50">
        <v>0</v>
      </c>
    </row>
    <row r="47" spans="2:6" ht="15.75">
      <c r="B47" s="109" t="s">
        <v>166</v>
      </c>
      <c r="C47" s="110"/>
      <c r="E47" s="26"/>
      <c r="F47" s="26"/>
    </row>
    <row r="48" spans="2:11" ht="15.75">
      <c r="B48" s="109"/>
      <c r="C48" s="110"/>
      <c r="E48" s="26"/>
      <c r="F48" s="26"/>
      <c r="G48" s="83">
        <f>SUM(G43:G46)</f>
        <v>5217</v>
      </c>
      <c r="H48" s="83">
        <f>SUM(H43:H46)</f>
        <v>-2507</v>
      </c>
      <c r="I48" s="83"/>
      <c r="J48" s="83">
        <f>SUM(J43:J46)</f>
        <v>6403</v>
      </c>
      <c r="K48" s="83">
        <f>SUM(K43:K46)</f>
        <v>-1634</v>
      </c>
    </row>
    <row r="49" spans="2:6" ht="15.75">
      <c r="B49" s="109"/>
      <c r="C49" s="110"/>
      <c r="E49" s="26"/>
      <c r="F49" s="26"/>
    </row>
    <row r="50" spans="2:11" ht="15.75">
      <c r="B50" s="53" t="s">
        <v>165</v>
      </c>
      <c r="C50" s="74" t="s">
        <v>164</v>
      </c>
      <c r="D50" s="26" t="s">
        <v>163</v>
      </c>
      <c r="E50" s="26"/>
      <c r="F50" s="26"/>
      <c r="G50" s="115">
        <v>0</v>
      </c>
      <c r="H50" s="52">
        <v>0</v>
      </c>
      <c r="I50" s="115"/>
      <c r="J50" s="26">
        <v>0</v>
      </c>
      <c r="K50" s="26">
        <v>0</v>
      </c>
    </row>
    <row r="51" spans="3:11" ht="15.75">
      <c r="C51" s="74" t="s">
        <v>162</v>
      </c>
      <c r="D51" s="26" t="s">
        <v>161</v>
      </c>
      <c r="E51" s="26"/>
      <c r="F51" s="26"/>
      <c r="G51" s="115">
        <v>0</v>
      </c>
      <c r="H51" s="115">
        <v>0</v>
      </c>
      <c r="I51" s="115"/>
      <c r="J51" s="95">
        <v>0</v>
      </c>
      <c r="K51" s="95">
        <v>0</v>
      </c>
    </row>
    <row r="52" spans="3:11" ht="15.75">
      <c r="C52" s="74" t="s">
        <v>160</v>
      </c>
      <c r="D52" s="26" t="s">
        <v>159</v>
      </c>
      <c r="E52" s="26"/>
      <c r="F52" s="26"/>
      <c r="G52" s="115"/>
      <c r="H52" s="115"/>
      <c r="I52" s="115"/>
      <c r="J52" s="95"/>
      <c r="K52" s="95"/>
    </row>
    <row r="53" spans="4:11" ht="15.75">
      <c r="D53" s="26" t="s">
        <v>158</v>
      </c>
      <c r="E53" s="26"/>
      <c r="F53" s="26"/>
      <c r="G53" s="126">
        <v>0</v>
      </c>
      <c r="H53" s="126">
        <v>0</v>
      </c>
      <c r="I53" s="115"/>
      <c r="J53" s="127">
        <v>0</v>
      </c>
      <c r="K53" s="127">
        <v>0</v>
      </c>
    </row>
    <row r="54" spans="2:11" ht="15.75">
      <c r="B54" s="53" t="s">
        <v>157</v>
      </c>
      <c r="E54" s="26"/>
      <c r="F54" s="26"/>
      <c r="H54" s="119"/>
      <c r="I54" s="115"/>
      <c r="J54" s="52"/>
      <c r="K54" s="52"/>
    </row>
    <row r="55" spans="5:11" ht="16.5" customHeight="1" thickBot="1">
      <c r="E55" s="26"/>
      <c r="F55" s="26"/>
      <c r="G55" s="128">
        <f>SUM(G48:G53)</f>
        <v>5217</v>
      </c>
      <c r="H55" s="128">
        <f>SUM(H48:H53)</f>
        <v>-2507</v>
      </c>
      <c r="I55" s="115"/>
      <c r="J55" s="128">
        <f>SUM(J48:J53)</f>
        <v>6403</v>
      </c>
      <c r="K55" s="128">
        <f>SUM(K48:K53)</f>
        <v>-1634</v>
      </c>
    </row>
    <row r="56" spans="5:11" ht="16.5" thickTop="1">
      <c r="E56" s="26"/>
      <c r="F56" s="26"/>
      <c r="G56" s="115"/>
      <c r="H56" s="115"/>
      <c r="I56" s="115"/>
      <c r="J56" s="95"/>
      <c r="K56" s="95"/>
    </row>
    <row r="57" spans="1:9" ht="15.75">
      <c r="A57" s="26">
        <v>3</v>
      </c>
      <c r="C57" s="26"/>
      <c r="E57" s="26"/>
      <c r="F57" s="26"/>
      <c r="G57" s="115"/>
      <c r="H57" s="52"/>
      <c r="I57" s="115"/>
    </row>
    <row r="58" spans="3:9" ht="15.75">
      <c r="C58" s="26"/>
      <c r="E58" s="26"/>
      <c r="F58" s="26"/>
      <c r="G58" s="115"/>
      <c r="H58" s="52"/>
      <c r="I58" s="115"/>
    </row>
    <row r="59" spans="3:9" ht="15.75">
      <c r="C59" s="26"/>
      <c r="E59" s="26"/>
      <c r="F59" s="26"/>
      <c r="G59" s="115"/>
      <c r="H59" s="52"/>
      <c r="I59" s="115"/>
    </row>
    <row r="60" spans="2:12" ht="15.75">
      <c r="B60" s="26" t="s">
        <v>156</v>
      </c>
      <c r="C60" s="26" t="s">
        <v>221</v>
      </c>
      <c r="E60" s="26"/>
      <c r="F60" s="26"/>
      <c r="G60" s="130">
        <f>G55/143079*100</f>
        <v>3.6462373933281613</v>
      </c>
      <c r="H60" s="97">
        <f>H55/143067*100</f>
        <v>-1.7523258333508076</v>
      </c>
      <c r="I60" s="130"/>
      <c r="J60" s="130">
        <f>J55/143073*100</f>
        <v>4.475337764637633</v>
      </c>
      <c r="K60" s="96">
        <f>K55/143067*100</f>
        <v>-1.1421222224552132</v>
      </c>
      <c r="L60" s="129"/>
    </row>
    <row r="61" spans="2:12" ht="15.75">
      <c r="B61" s="39" t="s">
        <v>222</v>
      </c>
      <c r="C61" s="26"/>
      <c r="E61" s="26"/>
      <c r="F61" s="26"/>
      <c r="G61" s="26"/>
      <c r="H61" s="26"/>
      <c r="I61" s="26"/>
      <c r="L61" s="129"/>
    </row>
    <row r="62" spans="2:12" ht="15.75">
      <c r="B62" s="39" t="s">
        <v>224</v>
      </c>
      <c r="C62" s="26"/>
      <c r="E62" s="26"/>
      <c r="F62" s="26"/>
      <c r="G62" s="26"/>
      <c r="H62" s="26"/>
      <c r="I62" s="26"/>
      <c r="L62" s="129"/>
    </row>
    <row r="63" spans="2:12" ht="15.75">
      <c r="B63" s="39" t="s">
        <v>223</v>
      </c>
      <c r="C63" s="26"/>
      <c r="E63" s="26"/>
      <c r="F63" s="26"/>
      <c r="G63" s="130"/>
      <c r="H63" s="97"/>
      <c r="I63" s="130"/>
      <c r="J63" s="130"/>
      <c r="K63" s="96"/>
      <c r="L63" s="129"/>
    </row>
    <row r="64" spans="2:15" ht="15.75">
      <c r="B64" s="26" t="s">
        <v>155</v>
      </c>
      <c r="C64" s="26" t="s">
        <v>154</v>
      </c>
      <c r="E64" s="131"/>
      <c r="F64" s="26"/>
      <c r="G64" s="115" t="s">
        <v>152</v>
      </c>
      <c r="H64" s="106" t="str">
        <f>G64</f>
        <v>N/A</v>
      </c>
      <c r="I64" s="115"/>
      <c r="J64" s="88" t="str">
        <f>G64</f>
        <v>N/A</v>
      </c>
      <c r="K64" s="88" t="s">
        <v>152</v>
      </c>
      <c r="L64" s="129"/>
      <c r="N64" s="132"/>
      <c r="O64" s="133"/>
    </row>
    <row r="65" spans="3:15" ht="15.75">
      <c r="C65" s="26" t="s">
        <v>153</v>
      </c>
      <c r="E65" s="131"/>
      <c r="F65" s="26"/>
      <c r="G65" s="26"/>
      <c r="H65" s="26"/>
      <c r="I65" s="26"/>
      <c r="L65" s="129"/>
      <c r="N65" s="132"/>
      <c r="O65" s="133"/>
    </row>
    <row r="66" spans="3:15" ht="15.75">
      <c r="C66" s="26"/>
      <c r="E66" s="131"/>
      <c r="F66" s="26"/>
      <c r="L66" s="129"/>
      <c r="M66" s="133"/>
      <c r="N66" s="132"/>
      <c r="O66" s="133"/>
    </row>
    <row r="67" spans="5:15" ht="15.75">
      <c r="E67" s="134"/>
      <c r="F67" s="135"/>
      <c r="G67" s="136"/>
      <c r="H67" s="134"/>
      <c r="L67" s="129"/>
      <c r="M67" s="133"/>
      <c r="N67" s="132"/>
      <c r="O67" s="133"/>
    </row>
    <row r="68" spans="4:15" ht="15.75">
      <c r="D68" s="110"/>
      <c r="L68" s="129"/>
      <c r="M68" s="133"/>
      <c r="N68" s="132"/>
      <c r="O68" s="133"/>
    </row>
    <row r="69" spans="4:15" ht="15.75">
      <c r="D69" s="137"/>
      <c r="L69" s="129"/>
      <c r="M69" s="133"/>
      <c r="N69" s="132"/>
      <c r="O69" s="133"/>
    </row>
    <row r="70" spans="4:15" ht="15.75">
      <c r="D70" s="110"/>
      <c r="L70" s="129"/>
      <c r="M70" s="133"/>
      <c r="N70" s="132"/>
      <c r="O70" s="133"/>
    </row>
    <row r="71" spans="4:15" ht="15.75">
      <c r="D71" s="110"/>
      <c r="L71" s="129"/>
      <c r="M71" s="133"/>
      <c r="N71" s="132"/>
      <c r="O71" s="133"/>
    </row>
    <row r="72" spans="4:15" ht="15.75">
      <c r="D72" s="110"/>
      <c r="L72" s="129"/>
      <c r="O72" s="133"/>
    </row>
    <row r="73" spans="4:15" ht="15.75">
      <c r="D73" s="137"/>
      <c r="L73" s="129"/>
      <c r="O73" s="138"/>
    </row>
    <row r="74" ht="15.75">
      <c r="D74" s="137"/>
    </row>
    <row r="75" ht="15.75">
      <c r="D75" s="137"/>
    </row>
    <row r="76" ht="15.75">
      <c r="D76" s="137"/>
    </row>
    <row r="77" ht="15.75">
      <c r="D77" s="139"/>
    </row>
    <row r="78" ht="15.75"/>
    <row r="79" ht="15.75">
      <c r="D79" s="110"/>
    </row>
    <row r="80" ht="15.75">
      <c r="D80" s="110"/>
    </row>
    <row r="81" ht="15.75">
      <c r="D81" s="110"/>
    </row>
    <row r="82" ht="15.75">
      <c r="D82" s="110"/>
    </row>
    <row r="83" spans="3:8" ht="15.75">
      <c r="C83" s="26"/>
      <c r="E83" s="26"/>
      <c r="F83" s="26"/>
      <c r="H83" s="26"/>
    </row>
    <row r="84" spans="3:8" ht="15.75">
      <c r="C84" s="26"/>
      <c r="E84" s="26"/>
      <c r="F84" s="26"/>
      <c r="H84" s="26"/>
    </row>
    <row r="85" spans="3:8" ht="15.75">
      <c r="C85" s="26"/>
      <c r="E85" s="26"/>
      <c r="F85" s="26"/>
      <c r="H85" s="26"/>
    </row>
    <row r="86" spans="3:8" ht="15.75">
      <c r="C86" s="26"/>
      <c r="E86" s="26"/>
      <c r="F86" s="26"/>
      <c r="H86" s="26"/>
    </row>
    <row r="87" spans="3:8" ht="15.75">
      <c r="C87" s="26"/>
      <c r="E87" s="26"/>
      <c r="F87" s="26"/>
      <c r="H87" s="26"/>
    </row>
    <row r="88" spans="3:8" ht="15.75">
      <c r="C88" s="26"/>
      <c r="E88" s="26"/>
      <c r="F88" s="26"/>
      <c r="H88" s="26"/>
    </row>
    <row r="89" spans="3:8" ht="15.75">
      <c r="C89" s="26"/>
      <c r="E89" s="26"/>
      <c r="F89" s="26"/>
      <c r="H89" s="26"/>
    </row>
    <row r="90" spans="3:8" ht="15.75">
      <c r="C90" s="26"/>
      <c r="E90" s="26"/>
      <c r="F90" s="26"/>
      <c r="H90" s="26"/>
    </row>
    <row r="91" spans="3:8" ht="15.75">
      <c r="C91" s="26"/>
      <c r="E91" s="26"/>
      <c r="F91" s="26"/>
      <c r="H91" s="26"/>
    </row>
    <row r="92" spans="3:8" ht="15.75">
      <c r="C92" s="26"/>
      <c r="E92" s="26"/>
      <c r="F92" s="26"/>
      <c r="H92" s="26"/>
    </row>
    <row r="93" spans="3:8" ht="15.75">
      <c r="C93" s="26"/>
      <c r="E93" s="26"/>
      <c r="F93" s="26"/>
      <c r="H93" s="26"/>
    </row>
    <row r="94" spans="3:8" ht="15.75">
      <c r="C94" s="26"/>
      <c r="E94" s="26"/>
      <c r="F94" s="26"/>
      <c r="H94" s="26"/>
    </row>
    <row r="95" spans="3:8" ht="15.75">
      <c r="C95" s="26"/>
      <c r="E95" s="26"/>
      <c r="F95" s="26"/>
      <c r="H95" s="26"/>
    </row>
    <row r="96" spans="3:8" ht="15.75">
      <c r="C96" s="26"/>
      <c r="E96" s="26"/>
      <c r="F96" s="26"/>
      <c r="H96" s="26"/>
    </row>
    <row r="97" spans="3:8" ht="15.75">
      <c r="C97" s="26"/>
      <c r="E97" s="26"/>
      <c r="F97" s="26"/>
      <c r="H97" s="26"/>
    </row>
    <row r="98" spans="3:8" ht="15.75">
      <c r="C98" s="26"/>
      <c r="E98" s="26"/>
      <c r="F98" s="26"/>
      <c r="H98" s="26"/>
    </row>
    <row r="99" spans="3:8" ht="15.75">
      <c r="C99" s="26"/>
      <c r="E99" s="26"/>
      <c r="F99" s="26"/>
      <c r="H99" s="26"/>
    </row>
    <row r="100" spans="3:8" ht="15.75">
      <c r="C100" s="26"/>
      <c r="E100" s="26"/>
      <c r="F100" s="26"/>
      <c r="H100" s="26"/>
    </row>
    <row r="101" spans="3:8" ht="15.75">
      <c r="C101" s="26"/>
      <c r="E101" s="26"/>
      <c r="F101" s="26"/>
      <c r="H101" s="26"/>
    </row>
    <row r="102" spans="3:8" ht="15.75">
      <c r="C102" s="26"/>
      <c r="E102" s="26"/>
      <c r="F102" s="26"/>
      <c r="H102" s="26"/>
    </row>
    <row r="103" spans="3:8" ht="15.75">
      <c r="C103" s="26"/>
      <c r="E103" s="26"/>
      <c r="F103" s="26"/>
      <c r="H103" s="26"/>
    </row>
    <row r="104" spans="3:8" ht="15.75">
      <c r="C104" s="26"/>
      <c r="E104" s="26"/>
      <c r="F104" s="26"/>
      <c r="H104" s="26"/>
    </row>
    <row r="105" spans="3:8" ht="15.75">
      <c r="C105" s="26"/>
      <c r="E105" s="26"/>
      <c r="F105" s="26"/>
      <c r="H105" s="26"/>
    </row>
    <row r="106" spans="3:8" ht="15.75">
      <c r="C106" s="26"/>
      <c r="E106" s="26"/>
      <c r="F106" s="26"/>
      <c r="H106" s="26"/>
    </row>
    <row r="107" spans="3:8" ht="15.75">
      <c r="C107" s="26"/>
      <c r="E107" s="26"/>
      <c r="F107" s="26"/>
      <c r="H107" s="26"/>
    </row>
    <row r="108" spans="3:8" ht="15.75">
      <c r="C108" s="26"/>
      <c r="E108" s="26"/>
      <c r="F108" s="26"/>
      <c r="H108" s="26"/>
    </row>
    <row r="109" spans="3:8" ht="15.75">
      <c r="C109" s="26"/>
      <c r="E109" s="26"/>
      <c r="F109" s="26"/>
      <c r="H109" s="26"/>
    </row>
    <row r="110" spans="3:8" ht="15.75">
      <c r="C110" s="26"/>
      <c r="E110" s="26"/>
      <c r="F110" s="26"/>
      <c r="H110" s="26"/>
    </row>
    <row r="111" spans="3:8" ht="15.75">
      <c r="C111" s="26"/>
      <c r="E111" s="26"/>
      <c r="F111" s="26"/>
      <c r="H111" s="26"/>
    </row>
    <row r="112" spans="3:8" ht="15.75">
      <c r="C112" s="26"/>
      <c r="E112" s="26"/>
      <c r="F112" s="26"/>
      <c r="H112" s="26"/>
    </row>
    <row r="113" spans="3:8" ht="15.75">
      <c r="C113" s="26"/>
      <c r="E113" s="26"/>
      <c r="F113" s="26"/>
      <c r="H113" s="26"/>
    </row>
    <row r="114" spans="3:8" ht="15.75">
      <c r="C114" s="26"/>
      <c r="E114" s="26"/>
      <c r="F114" s="26"/>
      <c r="H114" s="26"/>
    </row>
    <row r="115" spans="3:8" ht="15.75">
      <c r="C115" s="26"/>
      <c r="E115" s="26"/>
      <c r="F115" s="26"/>
      <c r="H115" s="26"/>
    </row>
    <row r="116" spans="3:8" ht="15.75">
      <c r="C116" s="26"/>
      <c r="E116" s="26"/>
      <c r="F116" s="26"/>
      <c r="H116" s="26"/>
    </row>
    <row r="117" spans="3:8" ht="15.75">
      <c r="C117" s="26"/>
      <c r="E117" s="26"/>
      <c r="F117" s="26"/>
      <c r="H117" s="26"/>
    </row>
    <row r="118" spans="3:8" ht="15.75">
      <c r="C118" s="26"/>
      <c r="E118" s="26"/>
      <c r="F118" s="26"/>
      <c r="H118" s="26"/>
    </row>
    <row r="119" s="140" customFormat="1" ht="16.5" customHeight="1"/>
    <row r="120" s="140" customFormat="1" ht="16.5" customHeight="1"/>
    <row r="121" s="140" customFormat="1" ht="16.5" customHeight="1"/>
    <row r="122" s="140" customFormat="1" ht="16.5" customHeight="1"/>
    <row r="123" s="140" customFormat="1" ht="16.5" customHeight="1"/>
    <row r="124" s="140" customFormat="1" ht="16.5" customHeight="1"/>
    <row r="125" s="140" customFormat="1" ht="16.5" customHeight="1"/>
    <row r="126" s="140" customFormat="1" ht="16.5" customHeight="1"/>
    <row r="127" s="140" customFormat="1" ht="16.5" customHeight="1"/>
    <row r="128" s="140" customFormat="1" ht="16.5" customHeight="1"/>
    <row r="129" s="140" customFormat="1" ht="16.5" customHeight="1"/>
    <row r="130" s="140" customFormat="1" ht="16.5" customHeight="1"/>
    <row r="131" s="140" customFormat="1" ht="16.5" customHeight="1"/>
    <row r="132" s="140" customFormat="1" ht="16.5" customHeight="1"/>
    <row r="133" s="140" customFormat="1" ht="16.5" customHeight="1"/>
    <row r="134" s="140" customFormat="1" ht="16.5" customHeight="1"/>
    <row r="135" s="140" customFormat="1" ht="16.5" customHeight="1"/>
    <row r="136" s="140" customFormat="1" ht="16.5" customHeight="1"/>
    <row r="137" s="140" customFormat="1" ht="16.5" customHeight="1"/>
    <row r="138" s="140" customFormat="1" ht="16.5" customHeight="1"/>
    <row r="139" s="140" customFormat="1" ht="16.5" customHeight="1"/>
    <row r="140" s="140" customFormat="1" ht="16.5" customHeight="1"/>
    <row r="141" s="140" customFormat="1" ht="16.5" customHeight="1"/>
    <row r="142" s="140" customFormat="1" ht="16.5" customHeight="1"/>
    <row r="143" s="140" customFormat="1" ht="16.5" customHeight="1"/>
    <row r="144" s="140" customFormat="1" ht="16.5" customHeight="1"/>
    <row r="145" s="140" customFormat="1" ht="16.5" customHeight="1"/>
    <row r="146" s="140" customFormat="1" ht="16.5" customHeight="1"/>
    <row r="147" s="140" customFormat="1" ht="16.5" customHeight="1"/>
    <row r="148" s="140" customFormat="1" ht="16.5" customHeight="1"/>
    <row r="149" s="140" customFormat="1" ht="16.5" customHeight="1"/>
    <row r="150" s="140" customFormat="1" ht="16.5" customHeight="1"/>
    <row r="151" s="140" customFormat="1" ht="16.5" customHeight="1"/>
    <row r="152" s="140" customFormat="1" ht="16.5" customHeight="1"/>
    <row r="153" s="140" customFormat="1" ht="16.5" customHeight="1"/>
    <row r="154" s="140" customFormat="1" ht="16.5" customHeight="1"/>
    <row r="155" s="140" customFormat="1" ht="16.5" customHeight="1"/>
    <row r="156" s="140" customFormat="1" ht="16.5" customHeight="1"/>
    <row r="157" s="140" customFormat="1" ht="16.5" customHeight="1"/>
    <row r="158" s="140" customFormat="1" ht="16.5" customHeight="1"/>
    <row r="159" s="140" customFormat="1" ht="16.5" customHeight="1"/>
    <row r="160" s="140" customFormat="1" ht="16.5" customHeight="1"/>
    <row r="161" s="140" customFormat="1" ht="16.5" customHeight="1"/>
    <row r="162" s="140" customFormat="1" ht="16.5" customHeight="1"/>
    <row r="163" s="140" customFormat="1" ht="16.5" customHeight="1"/>
    <row r="164" s="140" customFormat="1" ht="16.5" customHeight="1"/>
    <row r="165" s="140" customFormat="1" ht="16.5" customHeight="1"/>
    <row r="166" s="140" customFormat="1" ht="16.5" customHeight="1"/>
    <row r="167" s="140" customFormat="1" ht="16.5" customHeight="1"/>
    <row r="168" s="140" customFormat="1" ht="16.5" customHeight="1"/>
    <row r="169" s="140" customFormat="1" ht="16.5" customHeight="1"/>
    <row r="170" s="140" customFormat="1" ht="16.5" customHeight="1"/>
    <row r="171" s="140" customFormat="1" ht="16.5" customHeight="1"/>
    <row r="172" s="140" customFormat="1" ht="16.5" customHeight="1"/>
    <row r="173" s="140" customFormat="1" ht="16.5" customHeight="1"/>
    <row r="174" s="140" customFormat="1" ht="16.5" customHeight="1"/>
    <row r="175" s="140" customFormat="1" ht="16.5" customHeight="1"/>
    <row r="176" s="140" customFormat="1" ht="16.5" customHeight="1"/>
    <row r="177" s="140" customFormat="1" ht="16.5" customHeight="1"/>
    <row r="178" s="140" customFormat="1" ht="16.5" customHeight="1"/>
    <row r="179" s="140" customFormat="1" ht="16.5" customHeight="1"/>
    <row r="180" s="140" customFormat="1" ht="16.5" customHeight="1"/>
    <row r="181" s="140" customFormat="1" ht="16.5" customHeight="1"/>
    <row r="182" s="140" customFormat="1" ht="16.5" customHeight="1"/>
    <row r="183" s="140" customFormat="1" ht="16.5" customHeight="1"/>
    <row r="184" s="140" customFormat="1" ht="16.5" customHeight="1"/>
    <row r="185" s="140" customFormat="1" ht="16.5" customHeight="1"/>
    <row r="186" s="140" customFormat="1" ht="16.5" customHeight="1"/>
    <row r="187" s="140" customFormat="1" ht="16.5" customHeight="1"/>
    <row r="188" s="140" customFormat="1" ht="16.5" customHeight="1"/>
    <row r="189" s="140" customFormat="1" ht="16.5" customHeight="1"/>
    <row r="190" s="140" customFormat="1" ht="16.5" customHeight="1"/>
  </sheetData>
  <mergeCells count="6">
    <mergeCell ref="A3:K3"/>
    <mergeCell ref="A2:K2"/>
    <mergeCell ref="A1:K1"/>
    <mergeCell ref="A8:K8"/>
    <mergeCell ref="A6:K6"/>
    <mergeCell ref="A5:K5"/>
  </mergeCells>
  <printOptions horizontalCentered="1"/>
  <pageMargins left="0.3937007874015748" right="0.3937007874015748" top="0.31496062992125984" bottom="0.35433070866141736" header="0.1968503937007874" footer="0.1968503937007874"/>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63"/>
  <sheetViews>
    <sheetView workbookViewId="0" topLeftCell="A61">
      <selection activeCell="G63" sqref="G63"/>
    </sheetView>
  </sheetViews>
  <sheetFormatPr defaultColWidth="9.140625" defaultRowHeight="12.75"/>
  <cols>
    <col min="1" max="1" width="4.7109375" style="74" customWidth="1"/>
    <col min="2" max="2" width="2.57421875" style="26" customWidth="1"/>
    <col min="3" max="3" width="20.7109375" style="26" customWidth="1"/>
    <col min="4" max="4" width="7.8515625" style="26" customWidth="1"/>
    <col min="5" max="5" width="3.421875" style="26" customWidth="1"/>
    <col min="6" max="6" width="14.421875" style="26" customWidth="1"/>
    <col min="7" max="7" width="13.7109375" style="78" customWidth="1"/>
    <col min="8" max="8" width="3.421875" style="52" customWidth="1"/>
    <col min="9" max="9" width="13.7109375" style="78" customWidth="1"/>
    <col min="10" max="13" width="0" style="26" hidden="1" customWidth="1"/>
    <col min="14" max="14" width="14.421875" style="26" customWidth="1"/>
    <col min="15" max="15" width="11.8515625" style="26" customWidth="1"/>
    <col min="16" max="16384" width="7.8515625" style="26" customWidth="1"/>
  </cols>
  <sheetData>
    <row r="1" spans="1:9" s="27" customFormat="1" ht="15.75" customHeight="1">
      <c r="A1" s="144" t="s">
        <v>0</v>
      </c>
      <c r="B1" s="144"/>
      <c r="C1" s="144"/>
      <c r="D1" s="144"/>
      <c r="E1" s="144"/>
      <c r="F1" s="144"/>
      <c r="G1" s="144"/>
      <c r="H1" s="144"/>
      <c r="I1" s="144"/>
    </row>
    <row r="2" spans="1:9" s="27" customFormat="1" ht="15.75" customHeight="1">
      <c r="A2" s="144" t="s">
        <v>1</v>
      </c>
      <c r="B2" s="144"/>
      <c r="C2" s="144"/>
      <c r="D2" s="144"/>
      <c r="E2" s="144"/>
      <c r="F2" s="144"/>
      <c r="G2" s="144"/>
      <c r="H2" s="144"/>
      <c r="I2" s="144"/>
    </row>
    <row r="3" spans="1:9" s="27" customFormat="1" ht="15.75" customHeight="1">
      <c r="A3" s="144" t="s">
        <v>2</v>
      </c>
      <c r="B3" s="144"/>
      <c r="C3" s="144"/>
      <c r="D3" s="144"/>
      <c r="E3" s="144"/>
      <c r="F3" s="144"/>
      <c r="G3" s="144"/>
      <c r="H3" s="144"/>
      <c r="I3" s="144"/>
    </row>
    <row r="4" spans="7:9" s="27" customFormat="1" ht="15.75">
      <c r="G4" s="88"/>
      <c r="H4" s="95"/>
      <c r="I4" s="88"/>
    </row>
    <row r="5" spans="1:9" s="27" customFormat="1" ht="15.75" customHeight="1">
      <c r="A5" s="144" t="s">
        <v>3</v>
      </c>
      <c r="B5" s="144"/>
      <c r="C5" s="144"/>
      <c r="D5" s="144"/>
      <c r="E5" s="144"/>
      <c r="F5" s="144"/>
      <c r="G5" s="144"/>
      <c r="H5" s="144"/>
      <c r="I5" s="144"/>
    </row>
    <row r="6" spans="1:9" s="27" customFormat="1" ht="15.75" customHeight="1">
      <c r="A6" s="144" t="s">
        <v>210</v>
      </c>
      <c r="B6" s="144"/>
      <c r="C6" s="144"/>
      <c r="D6" s="144"/>
      <c r="E6" s="144"/>
      <c r="F6" s="144"/>
      <c r="G6" s="144"/>
      <c r="H6" s="144"/>
      <c r="I6" s="144"/>
    </row>
    <row r="7" spans="7:9" s="27" customFormat="1" ht="15.75">
      <c r="G7" s="88"/>
      <c r="H7" s="95"/>
      <c r="I7" s="88"/>
    </row>
    <row r="8" spans="1:9" s="27" customFormat="1" ht="15.75" customHeight="1">
      <c r="A8" s="144" t="s">
        <v>151</v>
      </c>
      <c r="B8" s="144"/>
      <c r="C8" s="144"/>
      <c r="D8" s="144"/>
      <c r="E8" s="144"/>
      <c r="F8" s="144"/>
      <c r="G8" s="144"/>
      <c r="H8" s="144"/>
      <c r="I8" s="144"/>
    </row>
    <row r="9" spans="1:11" ht="4.5" customHeight="1">
      <c r="A9" s="37"/>
      <c r="B9" s="37"/>
      <c r="C9" s="37"/>
      <c r="D9" s="37"/>
      <c r="E9" s="37"/>
      <c r="F9" s="37"/>
      <c r="G9" s="88"/>
      <c r="H9" s="94"/>
      <c r="I9" s="88"/>
      <c r="J9" s="37"/>
      <c r="K9" s="37"/>
    </row>
    <row r="10" spans="7:9" ht="15.75">
      <c r="G10" s="78" t="s">
        <v>150</v>
      </c>
      <c r="I10" s="78" t="s">
        <v>149</v>
      </c>
    </row>
    <row r="11" spans="7:9" ht="15.75">
      <c r="G11" s="78" t="s">
        <v>148</v>
      </c>
      <c r="H11" s="83"/>
      <c r="I11" s="78" t="s">
        <v>148</v>
      </c>
    </row>
    <row r="12" spans="7:9" ht="15.75">
      <c r="G12" s="141" t="s">
        <v>211</v>
      </c>
      <c r="H12" s="93"/>
      <c r="I12" s="92" t="s">
        <v>194</v>
      </c>
    </row>
    <row r="13" spans="7:9" ht="15.75">
      <c r="G13" s="90" t="s">
        <v>5</v>
      </c>
      <c r="H13" s="91"/>
      <c r="I13" s="90" t="str">
        <f>G13</f>
        <v>RM'000</v>
      </c>
    </row>
    <row r="14" spans="7:9" ht="6" customHeight="1">
      <c r="G14" s="142"/>
      <c r="H14" s="89"/>
      <c r="I14" s="88"/>
    </row>
    <row r="15" spans="1:9" ht="15.75">
      <c r="A15" s="80" t="s">
        <v>12</v>
      </c>
      <c r="B15" s="27" t="s">
        <v>147</v>
      </c>
      <c r="G15" s="78">
        <v>245853</v>
      </c>
      <c r="I15" s="78">
        <v>254285</v>
      </c>
    </row>
    <row r="16" spans="1:9" ht="15.75">
      <c r="A16" s="80" t="s">
        <v>13</v>
      </c>
      <c r="B16" s="27" t="s">
        <v>201</v>
      </c>
      <c r="G16" s="78">
        <v>69567</v>
      </c>
      <c r="I16" s="78">
        <v>62184</v>
      </c>
    </row>
    <row r="17" spans="1:9" ht="15.75">
      <c r="A17" s="80" t="s">
        <v>14</v>
      </c>
      <c r="B17" s="27" t="s">
        <v>146</v>
      </c>
      <c r="G17" s="78">
        <v>475</v>
      </c>
      <c r="I17" s="78">
        <v>475</v>
      </c>
    </row>
    <row r="18" spans="1:9" ht="15.75">
      <c r="A18" s="80" t="s">
        <v>15</v>
      </c>
      <c r="B18" s="27" t="s">
        <v>145</v>
      </c>
      <c r="G18" s="78">
        <v>4824</v>
      </c>
      <c r="I18" s="78">
        <v>4824</v>
      </c>
    </row>
    <row r="19" spans="1:9" ht="15.75">
      <c r="A19" s="80" t="s">
        <v>16</v>
      </c>
      <c r="B19" s="27" t="s">
        <v>144</v>
      </c>
      <c r="G19" s="78">
        <f>1703+1669+42</f>
        <v>3414</v>
      </c>
      <c r="I19" s="78">
        <f>1791+1703</f>
        <v>3494</v>
      </c>
    </row>
    <row r="20" spans="1:10" ht="15.75">
      <c r="A20" s="80" t="s">
        <v>17</v>
      </c>
      <c r="B20" s="27" t="s">
        <v>142</v>
      </c>
      <c r="G20" s="78">
        <f>18837+4000</f>
        <v>22837</v>
      </c>
      <c r="I20" s="78">
        <v>24588</v>
      </c>
      <c r="J20" s="26" t="s">
        <v>143</v>
      </c>
    </row>
    <row r="21" spans="1:9" ht="15.75">
      <c r="A21" s="39" t="s">
        <v>18</v>
      </c>
      <c r="B21" s="27" t="s">
        <v>200</v>
      </c>
      <c r="G21" s="78">
        <v>10000</v>
      </c>
      <c r="I21" s="78">
        <v>10000</v>
      </c>
    </row>
    <row r="22" spans="1:2" ht="6.75" customHeight="1">
      <c r="A22" s="26"/>
      <c r="B22" s="27"/>
    </row>
    <row r="23" spans="1:2" ht="15.75">
      <c r="A23" s="39" t="s">
        <v>19</v>
      </c>
      <c r="B23" s="27" t="s">
        <v>141</v>
      </c>
    </row>
    <row r="24" spans="2:9" ht="15.75">
      <c r="B24" s="27"/>
      <c r="C24" s="26" t="s">
        <v>140</v>
      </c>
      <c r="G24" s="86">
        <v>93295</v>
      </c>
      <c r="I24" s="86">
        <v>69157</v>
      </c>
    </row>
    <row r="25" spans="2:9" ht="15.75">
      <c r="B25" s="27"/>
      <c r="C25" s="26" t="s">
        <v>204</v>
      </c>
      <c r="G25" s="85">
        <v>0</v>
      </c>
      <c r="I25" s="85">
        <v>17107</v>
      </c>
    </row>
    <row r="26" spans="2:9" ht="15.75">
      <c r="B26" s="27"/>
      <c r="C26" s="26" t="s">
        <v>202</v>
      </c>
      <c r="G26" s="85">
        <v>6623</v>
      </c>
      <c r="I26" s="85">
        <v>5354</v>
      </c>
    </row>
    <row r="27" spans="2:9" ht="15.75">
      <c r="B27" s="27"/>
      <c r="C27" s="26" t="s">
        <v>139</v>
      </c>
      <c r="G27" s="85">
        <v>88837</v>
      </c>
      <c r="I27" s="85">
        <v>68055</v>
      </c>
    </row>
    <row r="28" spans="2:9" ht="15.75">
      <c r="B28" s="27"/>
      <c r="C28" s="26" t="s">
        <v>138</v>
      </c>
      <c r="G28" s="85">
        <f>229771-4000</f>
        <v>225771</v>
      </c>
      <c r="I28" s="85">
        <f>200824+58049</f>
        <v>258873</v>
      </c>
    </row>
    <row r="29" spans="2:9" ht="15.75">
      <c r="B29" s="27"/>
      <c r="C29" s="26" t="s">
        <v>136</v>
      </c>
      <c r="G29" s="85">
        <v>35268</v>
      </c>
      <c r="I29" s="85">
        <v>30321</v>
      </c>
    </row>
    <row r="30" spans="2:9" ht="15.75">
      <c r="B30" s="27"/>
      <c r="C30" s="26" t="s">
        <v>135</v>
      </c>
      <c r="G30" s="85">
        <v>928</v>
      </c>
      <c r="I30" s="85">
        <v>859</v>
      </c>
    </row>
    <row r="31" spans="2:9" ht="15.75">
      <c r="B31" s="27"/>
      <c r="C31" s="26" t="s">
        <v>134</v>
      </c>
      <c r="G31" s="85">
        <v>31418</v>
      </c>
      <c r="I31" s="85">
        <v>9297</v>
      </c>
    </row>
    <row r="32" spans="2:10" ht="15.75">
      <c r="B32" s="27"/>
      <c r="C32" s="26" t="s">
        <v>133</v>
      </c>
      <c r="G32" s="85">
        <v>5024</v>
      </c>
      <c r="I32" s="85">
        <v>3876</v>
      </c>
      <c r="J32" s="26" t="s">
        <v>132</v>
      </c>
    </row>
    <row r="33" spans="2:9" ht="15.75">
      <c r="B33" s="27"/>
      <c r="C33" s="26" t="s">
        <v>137</v>
      </c>
      <c r="G33" s="85">
        <f>19756+2269</f>
        <v>22025</v>
      </c>
      <c r="I33" s="85">
        <v>43140</v>
      </c>
    </row>
    <row r="34" spans="2:9" ht="15.75">
      <c r="B34" s="27"/>
      <c r="G34" s="84">
        <f>SUM(G24:G33)</f>
        <v>509189</v>
      </c>
      <c r="I34" s="84">
        <f>SUM(I24:I33)</f>
        <v>506039</v>
      </c>
    </row>
    <row r="35" spans="1:9" ht="15.75">
      <c r="A35" s="80" t="s">
        <v>20</v>
      </c>
      <c r="B35" s="27" t="s">
        <v>131</v>
      </c>
      <c r="G35" s="87"/>
      <c r="I35" s="87"/>
    </row>
    <row r="36" spans="1:9" ht="15.75">
      <c r="A36" s="80"/>
      <c r="B36" s="27"/>
      <c r="C36" s="26" t="s">
        <v>130</v>
      </c>
      <c r="G36" s="86">
        <v>66191</v>
      </c>
      <c r="I36" s="86">
        <v>83460</v>
      </c>
    </row>
    <row r="37" spans="1:9" ht="15.75">
      <c r="A37" s="80"/>
      <c r="B37" s="27"/>
      <c r="C37" s="26" t="s">
        <v>129</v>
      </c>
      <c r="G37" s="85">
        <f>86522+198913+2</f>
        <v>285437</v>
      </c>
      <c r="I37" s="85">
        <v>253756</v>
      </c>
    </row>
    <row r="38" spans="1:9" ht="15.75">
      <c r="A38" s="80"/>
      <c r="B38" s="27"/>
      <c r="C38" s="26" t="s">
        <v>128</v>
      </c>
      <c r="G38" s="85">
        <v>21812</v>
      </c>
      <c r="I38" s="85">
        <f>15189+1018</f>
        <v>16207</v>
      </c>
    </row>
    <row r="39" spans="2:10" ht="15.75">
      <c r="B39" s="27"/>
      <c r="C39" s="26" t="s">
        <v>39</v>
      </c>
      <c r="G39" s="85">
        <f>2334+155192+10373+1</f>
        <v>167900</v>
      </c>
      <c r="I39" s="85">
        <v>200171</v>
      </c>
      <c r="J39" s="26" t="s">
        <v>127</v>
      </c>
    </row>
    <row r="40" spans="2:9" ht="15.75">
      <c r="B40" s="27"/>
      <c r="C40" s="26" t="s">
        <v>126</v>
      </c>
      <c r="G40" s="85">
        <v>5286</v>
      </c>
      <c r="I40" s="85">
        <v>2494</v>
      </c>
    </row>
    <row r="41" spans="2:9" ht="15.75">
      <c r="B41" s="27"/>
      <c r="C41" s="26" t="s">
        <v>205</v>
      </c>
      <c r="G41" s="85">
        <v>3300</v>
      </c>
      <c r="I41" s="85">
        <v>5875</v>
      </c>
    </row>
    <row r="42" spans="2:9" ht="15.75">
      <c r="B42" s="27"/>
      <c r="C42" s="26" t="s">
        <v>125</v>
      </c>
      <c r="G42" s="85">
        <f>7766+1</f>
        <v>7767</v>
      </c>
      <c r="I42" s="85">
        <v>2635</v>
      </c>
    </row>
    <row r="43" spans="2:9" ht="15.75">
      <c r="B43" s="27"/>
      <c r="G43" s="84">
        <f>SUM(G36:G42)</f>
        <v>557693</v>
      </c>
      <c r="I43" s="84">
        <f>SUM(I36:I42)</f>
        <v>564598</v>
      </c>
    </row>
    <row r="44" spans="2:9" ht="6" customHeight="1">
      <c r="B44" s="27"/>
      <c r="G44" s="83"/>
      <c r="I44" s="83"/>
    </row>
    <row r="45" spans="1:9" ht="15.75">
      <c r="A45" s="80" t="s">
        <v>21</v>
      </c>
      <c r="B45" s="27" t="s">
        <v>203</v>
      </c>
      <c r="G45" s="78">
        <f>G34-G43</f>
        <v>-48504</v>
      </c>
      <c r="I45" s="78">
        <f>I34-I43</f>
        <v>-58559</v>
      </c>
    </row>
    <row r="46" ht="5.25" customHeight="1">
      <c r="B46" s="27"/>
    </row>
    <row r="47" spans="2:9" ht="16.5" thickBot="1">
      <c r="B47" s="27"/>
      <c r="G47" s="81">
        <f>G45+SUM(G15:G21)</f>
        <v>308466</v>
      </c>
      <c r="I47" s="81">
        <f>I45+SUM(I15:I21)</f>
        <v>301291</v>
      </c>
    </row>
    <row r="48" ht="7.5" customHeight="1">
      <c r="B48" s="27"/>
    </row>
    <row r="49" spans="1:2" ht="15.75">
      <c r="A49" s="80" t="s">
        <v>22</v>
      </c>
      <c r="B49" s="27" t="s">
        <v>124</v>
      </c>
    </row>
    <row r="50" spans="2:9" ht="15.75">
      <c r="B50" s="27" t="s">
        <v>123</v>
      </c>
      <c r="G50" s="78">
        <v>143087</v>
      </c>
      <c r="I50" s="78">
        <v>143067</v>
      </c>
    </row>
    <row r="51" ht="15.75">
      <c r="B51" s="27" t="s">
        <v>122</v>
      </c>
    </row>
    <row r="52" spans="2:9" ht="15.75">
      <c r="B52" s="27"/>
      <c r="C52" s="26" t="s">
        <v>121</v>
      </c>
      <c r="G52" s="78">
        <v>29624</v>
      </c>
      <c r="I52" s="78">
        <v>29636</v>
      </c>
    </row>
    <row r="53" spans="2:9" ht="15.75">
      <c r="B53" s="27"/>
      <c r="C53" s="26" t="s">
        <v>120</v>
      </c>
      <c r="G53" s="78">
        <v>4059</v>
      </c>
      <c r="I53" s="78">
        <f>1278+2447+334</f>
        <v>4059</v>
      </c>
    </row>
    <row r="54" spans="2:9" ht="15.75">
      <c r="B54" s="27"/>
      <c r="C54" s="26" t="s">
        <v>119</v>
      </c>
      <c r="G54" s="78">
        <v>1007</v>
      </c>
      <c r="I54" s="78">
        <v>1007</v>
      </c>
    </row>
    <row r="55" spans="2:9" ht="15.75">
      <c r="B55" s="27"/>
      <c r="C55" s="26" t="s">
        <v>118</v>
      </c>
      <c r="G55" s="78">
        <v>4789</v>
      </c>
      <c r="I55" s="78">
        <v>2969</v>
      </c>
    </row>
    <row r="56" spans="2:9" ht="15.75">
      <c r="B56" s="27"/>
      <c r="C56" s="26" t="s">
        <v>117</v>
      </c>
      <c r="G56" s="82">
        <v>51384</v>
      </c>
      <c r="I56" s="82">
        <v>44986</v>
      </c>
    </row>
    <row r="57" spans="2:9" ht="15.75">
      <c r="B57" s="27"/>
      <c r="G57" s="78">
        <f>SUM(G50:G56)</f>
        <v>233950</v>
      </c>
      <c r="I57" s="78">
        <f>SUM(I50:I56)</f>
        <v>225724</v>
      </c>
    </row>
    <row r="58" spans="1:9" ht="15.75">
      <c r="A58" s="80" t="s">
        <v>23</v>
      </c>
      <c r="B58" s="27" t="s">
        <v>116</v>
      </c>
      <c r="G58" s="78">
        <v>9807</v>
      </c>
      <c r="I58" s="78">
        <v>7046</v>
      </c>
    </row>
    <row r="59" spans="1:9" ht="15.75">
      <c r="A59" s="80" t="s">
        <v>52</v>
      </c>
      <c r="B59" s="27" t="s">
        <v>115</v>
      </c>
      <c r="G59" s="78">
        <v>45438</v>
      </c>
      <c r="I59" s="78">
        <v>49639</v>
      </c>
    </row>
    <row r="60" spans="1:9" ht="15.75">
      <c r="A60" s="80" t="s">
        <v>54</v>
      </c>
      <c r="B60" s="27" t="s">
        <v>114</v>
      </c>
      <c r="G60" s="78">
        <v>6536</v>
      </c>
      <c r="I60" s="78">
        <v>6536</v>
      </c>
    </row>
    <row r="61" spans="1:9" ht="15.75">
      <c r="A61" s="39" t="s">
        <v>56</v>
      </c>
      <c r="B61" s="27" t="s">
        <v>113</v>
      </c>
      <c r="G61" s="78">
        <v>12735</v>
      </c>
      <c r="I61" s="78">
        <v>12346</v>
      </c>
    </row>
    <row r="62" spans="2:9" ht="16.5" thickBot="1">
      <c r="B62" s="27"/>
      <c r="G62" s="81">
        <f>SUM(G57:G61)</f>
        <v>308466</v>
      </c>
      <c r="I62" s="81">
        <f>SUM(I57:I61)</f>
        <v>301291</v>
      </c>
    </row>
    <row r="63" spans="1:9" ht="15.75">
      <c r="A63" s="80" t="s">
        <v>58</v>
      </c>
      <c r="B63" s="27" t="s">
        <v>112</v>
      </c>
      <c r="G63" s="79">
        <f>(G57-G18-G19-G20)/G50</f>
        <v>1.4178436895035886</v>
      </c>
      <c r="H63" s="79"/>
      <c r="I63" s="79">
        <f>(I57-I18-I19-I20)/I50</f>
        <v>1.347746160889653</v>
      </c>
    </row>
  </sheetData>
  <mergeCells count="6">
    <mergeCell ref="A3:I3"/>
    <mergeCell ref="A2:I2"/>
    <mergeCell ref="A1:I1"/>
    <mergeCell ref="A8:I8"/>
    <mergeCell ref="A6:I6"/>
    <mergeCell ref="A5:I5"/>
  </mergeCells>
  <printOptions horizontalCentered="1"/>
  <pageMargins left="0.3937007874015748" right="0.3937007874015748" top="0.2362204724409449" bottom="0.2755905511811024" header="0.5118110236220472" footer="0.3149606299212598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Y254"/>
  <sheetViews>
    <sheetView tabSelected="1" zoomScale="75" zoomScaleNormal="75" workbookViewId="0" topLeftCell="A230">
      <selection activeCell="J244" sqref="J244"/>
    </sheetView>
  </sheetViews>
  <sheetFormatPr defaultColWidth="9.140625" defaultRowHeight="15.75" customHeight="1"/>
  <cols>
    <col min="1" max="1" width="6.57421875" style="15" customWidth="1"/>
    <col min="2" max="2" width="4.28125" style="15" customWidth="1"/>
    <col min="3" max="3" width="3.57421875" style="7" customWidth="1"/>
    <col min="4" max="4" width="12.140625" style="7" customWidth="1"/>
    <col min="5" max="5" width="7.8515625" style="7" customWidth="1"/>
    <col min="6" max="6" width="11.28125" style="7" customWidth="1"/>
    <col min="7" max="7" width="11.7109375" style="7" customWidth="1"/>
    <col min="8" max="8" width="12.421875" style="7" customWidth="1"/>
    <col min="9" max="9" width="13.00390625" style="7" customWidth="1"/>
    <col min="10" max="10" width="13.421875" style="7" customWidth="1"/>
    <col min="11" max="11" width="16.00390625" style="26" customWidth="1"/>
    <col min="12" max="14" width="7.8515625" style="26" customWidth="1"/>
    <col min="15" max="15" width="9.57421875" style="26" customWidth="1"/>
    <col min="16" max="16" width="12.57421875" style="26" customWidth="1"/>
    <col min="17" max="25" width="7.8515625" style="26" customWidth="1"/>
    <col min="26" max="16384" width="7.8515625" style="7" customWidth="1"/>
  </cols>
  <sheetData>
    <row r="1" spans="1:10" ht="15.75" customHeight="1">
      <c r="A1" s="146" t="s">
        <v>0</v>
      </c>
      <c r="B1" s="146"/>
      <c r="C1" s="146"/>
      <c r="D1" s="146"/>
      <c r="E1" s="146"/>
      <c r="F1" s="146"/>
      <c r="G1" s="146"/>
      <c r="H1" s="146"/>
      <c r="I1" s="146"/>
      <c r="J1" s="146"/>
    </row>
    <row r="2" spans="1:10" ht="15.75" customHeight="1">
      <c r="A2" s="146" t="s">
        <v>1</v>
      </c>
      <c r="B2" s="146"/>
      <c r="C2" s="146"/>
      <c r="D2" s="146"/>
      <c r="E2" s="146"/>
      <c r="F2" s="146"/>
      <c r="G2" s="146"/>
      <c r="H2" s="146"/>
      <c r="I2" s="146"/>
      <c r="J2" s="146"/>
    </row>
    <row r="3" spans="1:10" ht="15.75" customHeight="1">
      <c r="A3" s="146" t="s">
        <v>2</v>
      </c>
      <c r="B3" s="146"/>
      <c r="C3" s="146"/>
      <c r="D3" s="146"/>
      <c r="E3" s="146"/>
      <c r="F3" s="146"/>
      <c r="G3" s="146"/>
      <c r="H3" s="146"/>
      <c r="I3" s="146"/>
      <c r="J3" s="146"/>
    </row>
    <row r="4" spans="1:10" ht="15.75" customHeight="1">
      <c r="A4" s="18"/>
      <c r="B4" s="18"/>
      <c r="C4" s="18"/>
      <c r="D4" s="18"/>
      <c r="E4" s="18"/>
      <c r="F4" s="18"/>
      <c r="G4" s="18"/>
      <c r="H4" s="18"/>
      <c r="I4" s="18"/>
      <c r="J4" s="18"/>
    </row>
    <row r="5" spans="1:10" ht="15.75" customHeight="1">
      <c r="A5" s="146" t="s">
        <v>3</v>
      </c>
      <c r="B5" s="146"/>
      <c r="C5" s="146"/>
      <c r="D5" s="146"/>
      <c r="E5" s="146"/>
      <c r="F5" s="146"/>
      <c r="G5" s="146"/>
      <c r="H5" s="146"/>
      <c r="I5" s="146"/>
      <c r="J5" s="146"/>
    </row>
    <row r="6" spans="1:10" ht="15.75" customHeight="1">
      <c r="A6" s="146" t="s">
        <v>210</v>
      </c>
      <c r="B6" s="146"/>
      <c r="C6" s="146"/>
      <c r="D6" s="146"/>
      <c r="E6" s="146"/>
      <c r="F6" s="146"/>
      <c r="G6" s="146"/>
      <c r="H6" s="146"/>
      <c r="I6" s="146"/>
      <c r="J6" s="146"/>
    </row>
    <row r="7" spans="1:10" ht="15.75" customHeight="1">
      <c r="A7" s="18"/>
      <c r="B7" s="18"/>
      <c r="C7" s="18"/>
      <c r="D7" s="18"/>
      <c r="E7" s="18"/>
      <c r="F7" s="18"/>
      <c r="G7" s="18"/>
      <c r="H7" s="18"/>
      <c r="I7" s="18"/>
      <c r="J7" s="18"/>
    </row>
    <row r="8" spans="1:10" ht="15.75" customHeight="1">
      <c r="A8" s="144" t="s">
        <v>24</v>
      </c>
      <c r="B8" s="144"/>
      <c r="C8" s="144"/>
      <c r="D8" s="144"/>
      <c r="E8" s="144"/>
      <c r="F8" s="144"/>
      <c r="G8" s="144"/>
      <c r="H8" s="144"/>
      <c r="I8" s="144"/>
      <c r="J8" s="144"/>
    </row>
    <row r="9" spans="1:10" ht="15.75" customHeight="1">
      <c r="A9" s="37"/>
      <c r="B9" s="37"/>
      <c r="C9" s="37"/>
      <c r="D9" s="37"/>
      <c r="E9" s="37"/>
      <c r="F9" s="37"/>
      <c r="G9" s="37"/>
      <c r="H9" s="37"/>
      <c r="I9" s="37"/>
      <c r="J9" s="37"/>
    </row>
    <row r="10" spans="1:2" ht="15.75" customHeight="1">
      <c r="A10" s="19" t="s">
        <v>12</v>
      </c>
      <c r="B10" s="17" t="s">
        <v>25</v>
      </c>
    </row>
    <row r="11" ht="15.75" customHeight="1">
      <c r="A11" s="17"/>
    </row>
    <row r="12" ht="15.75" customHeight="1">
      <c r="A12" s="17"/>
    </row>
    <row r="13" ht="15.75" customHeight="1">
      <c r="A13" s="17"/>
    </row>
    <row r="14" ht="15.75" customHeight="1">
      <c r="A14" s="17"/>
    </row>
    <row r="15" spans="1:2" ht="15.75" customHeight="1">
      <c r="A15" s="19" t="s">
        <v>13</v>
      </c>
      <c r="B15" s="17" t="s">
        <v>26</v>
      </c>
    </row>
    <row r="16" ht="15.75" customHeight="1">
      <c r="A16" s="17"/>
    </row>
    <row r="17" ht="15.75" customHeight="1">
      <c r="A17" s="17"/>
    </row>
    <row r="18" spans="1:2" ht="15.75" customHeight="1">
      <c r="A18" s="19" t="s">
        <v>14</v>
      </c>
      <c r="B18" s="17" t="s">
        <v>27</v>
      </c>
    </row>
    <row r="19" spans="1:3" ht="15.75" customHeight="1">
      <c r="A19" s="17"/>
      <c r="C19" s="6"/>
    </row>
    <row r="20" spans="1:3" ht="15.75" customHeight="1">
      <c r="A20" s="17"/>
      <c r="C20" s="6"/>
    </row>
    <row r="21" spans="1:2" ht="15.75" customHeight="1">
      <c r="A21" s="19" t="s">
        <v>15</v>
      </c>
      <c r="B21" s="17" t="s">
        <v>28</v>
      </c>
    </row>
    <row r="22" spans="1:10" ht="15.75" customHeight="1">
      <c r="A22" s="19"/>
      <c r="B22" s="17"/>
      <c r="I22" s="10" t="s">
        <v>29</v>
      </c>
      <c r="J22" s="10" t="s">
        <v>30</v>
      </c>
    </row>
    <row r="23" spans="1:10" ht="15.75" customHeight="1">
      <c r="A23" s="17"/>
      <c r="B23" s="16" t="s">
        <v>31</v>
      </c>
      <c r="I23" s="10" t="s">
        <v>4</v>
      </c>
      <c r="J23" s="10" t="s">
        <v>4</v>
      </c>
    </row>
    <row r="24" spans="1:10" ht="15.75" customHeight="1">
      <c r="A24" s="17"/>
      <c r="B24" s="16"/>
      <c r="C24" s="9"/>
      <c r="I24" s="10" t="s">
        <v>211</v>
      </c>
      <c r="J24" s="10" t="s">
        <v>211</v>
      </c>
    </row>
    <row r="25" spans="1:10" ht="15.75" customHeight="1">
      <c r="A25" s="17"/>
      <c r="B25" s="16"/>
      <c r="I25" s="10" t="str">
        <f>J25</f>
        <v>RM'000</v>
      </c>
      <c r="J25" s="10" t="s">
        <v>5</v>
      </c>
    </row>
    <row r="26" spans="1:7" ht="15.75" customHeight="1">
      <c r="A26" s="17"/>
      <c r="B26" s="16"/>
      <c r="G26" s="10"/>
    </row>
    <row r="27" spans="1:10" ht="15.75" customHeight="1">
      <c r="A27" s="17"/>
      <c r="B27" s="16" t="s">
        <v>32</v>
      </c>
      <c r="I27" s="26">
        <f>-PL!G41</f>
        <v>4247</v>
      </c>
      <c r="J27" s="26">
        <f>-PL!J41</f>
        <v>6752</v>
      </c>
    </row>
    <row r="28" spans="1:10" ht="15.75" customHeight="1" thickBot="1">
      <c r="A28" s="17"/>
      <c r="I28" s="24">
        <f>SUM(I27:I27)</f>
        <v>4247</v>
      </c>
      <c r="J28" s="24">
        <f>SUM(J27:J27)</f>
        <v>6752</v>
      </c>
    </row>
    <row r="29" spans="1:10" ht="15.75" customHeight="1">
      <c r="A29" s="17"/>
      <c r="I29" s="2"/>
      <c r="J29" s="2"/>
    </row>
    <row r="30" spans="1:10" ht="15.75" customHeight="1">
      <c r="A30" s="17"/>
      <c r="I30" s="2"/>
      <c r="J30" s="2"/>
    </row>
    <row r="31" spans="1:10" ht="15.75" customHeight="1">
      <c r="A31" s="17"/>
      <c r="I31" s="2"/>
      <c r="J31" s="2"/>
    </row>
    <row r="32" spans="1:10" ht="15.75" customHeight="1">
      <c r="A32" s="17"/>
      <c r="I32" s="2"/>
      <c r="J32" s="2"/>
    </row>
    <row r="33" spans="1:10" ht="15.75" customHeight="1">
      <c r="A33" s="17"/>
      <c r="I33" s="2"/>
      <c r="J33" s="2"/>
    </row>
    <row r="34" spans="1:2" ht="15.75" customHeight="1">
      <c r="A34" s="19" t="s">
        <v>16</v>
      </c>
      <c r="B34" s="17" t="s">
        <v>209</v>
      </c>
    </row>
    <row r="35" spans="1:10" ht="15.75" customHeight="1">
      <c r="A35" s="17"/>
      <c r="B35" s="1"/>
      <c r="C35" s="2"/>
      <c r="D35" s="2"/>
      <c r="E35" s="2"/>
      <c r="F35" s="2"/>
      <c r="G35" s="2"/>
      <c r="H35" s="5"/>
      <c r="I35" s="2"/>
      <c r="J35" s="5"/>
    </row>
    <row r="36" spans="1:10" ht="15.75" customHeight="1">
      <c r="A36" s="17"/>
      <c r="B36" s="1"/>
      <c r="C36" s="2"/>
      <c r="D36" s="2"/>
      <c r="E36" s="2"/>
      <c r="F36" s="2"/>
      <c r="G36" s="2"/>
      <c r="H36" s="5"/>
      <c r="I36" s="2"/>
      <c r="J36" s="5"/>
    </row>
    <row r="37" spans="1:10" ht="15.75" customHeight="1">
      <c r="A37" s="17"/>
      <c r="B37" s="1"/>
      <c r="C37" s="2"/>
      <c r="D37" s="2"/>
      <c r="E37" s="2"/>
      <c r="F37" s="2"/>
      <c r="G37" s="2"/>
      <c r="H37" s="5"/>
      <c r="I37" s="2"/>
      <c r="J37" s="5"/>
    </row>
    <row r="38" spans="1:10" ht="15.75" customHeight="1">
      <c r="A38" s="17"/>
      <c r="B38" s="1"/>
      <c r="C38" s="2"/>
      <c r="D38" s="2"/>
      <c r="E38" s="2"/>
      <c r="F38" s="2"/>
      <c r="G38" s="2"/>
      <c r="H38" s="5"/>
      <c r="I38" s="2"/>
      <c r="J38" s="5"/>
    </row>
    <row r="39" spans="1:10" ht="15.75" customHeight="1">
      <c r="A39" s="17"/>
      <c r="B39" s="3"/>
      <c r="C39" s="2"/>
      <c r="D39" s="2"/>
      <c r="E39" s="2"/>
      <c r="F39" s="2"/>
      <c r="G39" s="2"/>
      <c r="H39" s="5"/>
      <c r="I39" s="38"/>
      <c r="J39" s="52"/>
    </row>
    <row r="40" spans="1:10" ht="15.75" customHeight="1">
      <c r="A40" s="19" t="s">
        <v>17</v>
      </c>
      <c r="B40" s="70" t="s">
        <v>102</v>
      </c>
      <c r="C40" s="2"/>
      <c r="D40" s="2"/>
      <c r="E40" s="2"/>
      <c r="F40" s="2"/>
      <c r="G40" s="2"/>
      <c r="H40" s="5"/>
      <c r="I40" s="38"/>
      <c r="J40" s="52"/>
    </row>
    <row r="41" spans="1:10" ht="15.75" customHeight="1">
      <c r="A41" s="17"/>
      <c r="B41" s="3"/>
      <c r="C41" s="2"/>
      <c r="D41" s="2"/>
      <c r="E41" s="2"/>
      <c r="F41" s="2"/>
      <c r="G41" s="2"/>
      <c r="H41" s="5"/>
      <c r="I41" s="38"/>
      <c r="J41" s="52"/>
    </row>
    <row r="42" spans="1:10" ht="15.75" customHeight="1">
      <c r="A42" s="17"/>
      <c r="B42" s="3"/>
      <c r="C42" s="2"/>
      <c r="D42" s="2"/>
      <c r="E42" s="2"/>
      <c r="F42" s="2"/>
      <c r="G42" s="2"/>
      <c r="H42" s="5"/>
      <c r="I42" s="38"/>
      <c r="J42" s="52"/>
    </row>
    <row r="43" spans="1:10" ht="15.75" customHeight="1">
      <c r="A43" s="17"/>
      <c r="B43" s="3"/>
      <c r="C43" s="2"/>
      <c r="D43" s="2"/>
      <c r="E43" s="2"/>
      <c r="F43" s="2"/>
      <c r="G43" s="2"/>
      <c r="H43" s="5"/>
      <c r="I43" s="38"/>
      <c r="J43" s="52"/>
    </row>
    <row r="44" spans="1:6" ht="15.75" customHeight="1">
      <c r="A44" s="17"/>
      <c r="B44" s="71" t="s">
        <v>213</v>
      </c>
      <c r="C44" s="2"/>
      <c r="D44" s="2"/>
      <c r="E44" s="2"/>
      <c r="F44" s="2"/>
    </row>
    <row r="45" spans="1:10" ht="15.75" customHeight="1">
      <c r="A45" s="17"/>
      <c r="C45" s="15"/>
      <c r="J45" s="8" t="s">
        <v>5</v>
      </c>
    </row>
    <row r="46" spans="1:10" ht="15.75" customHeight="1">
      <c r="A46" s="17"/>
      <c r="B46" s="16" t="s">
        <v>103</v>
      </c>
      <c r="J46" s="52">
        <f>510</f>
        <v>510</v>
      </c>
    </row>
    <row r="47" spans="1:10" ht="15.75" customHeight="1">
      <c r="A47" s="17"/>
      <c r="B47" s="16" t="s">
        <v>109</v>
      </c>
      <c r="J47" s="50">
        <v>-304</v>
      </c>
    </row>
    <row r="48" spans="1:10" ht="15.75" customHeight="1" thickBot="1">
      <c r="A48" s="17"/>
      <c r="B48" s="16" t="s">
        <v>104</v>
      </c>
      <c r="J48" s="72">
        <f>J47+J46</f>
        <v>206</v>
      </c>
    </row>
    <row r="49" spans="1:13" ht="15.75" customHeight="1" thickTop="1">
      <c r="A49" s="17"/>
      <c r="B49" s="7"/>
      <c r="J49" s="26"/>
      <c r="M49" s="7"/>
    </row>
    <row r="50" spans="1:10" ht="15.75" customHeight="1" thickBot="1">
      <c r="A50" s="17"/>
      <c r="B50" s="3"/>
      <c r="J50" s="73">
        <f>0.76*5685/1000+95*1.59</f>
        <v>155.37060000000002</v>
      </c>
    </row>
    <row r="51" spans="1:10" ht="15.75" customHeight="1" thickTop="1">
      <c r="A51" s="17"/>
      <c r="C51" s="3"/>
      <c r="J51" s="52"/>
    </row>
    <row r="52" spans="1:10" ht="15.75" customHeight="1">
      <c r="A52" s="17"/>
      <c r="C52" s="3"/>
      <c r="J52" s="52"/>
    </row>
    <row r="53" spans="1:2" ht="15.75" customHeight="1">
      <c r="A53" s="48" t="s">
        <v>18</v>
      </c>
      <c r="B53" s="27" t="s">
        <v>107</v>
      </c>
    </row>
    <row r="54" spans="1:2" ht="15.75" customHeight="1">
      <c r="A54" s="19"/>
      <c r="B54" s="27"/>
    </row>
    <row r="55" spans="1:3" ht="15.75" customHeight="1">
      <c r="A55" s="16" t="s">
        <v>6</v>
      </c>
      <c r="C55" s="6"/>
    </row>
    <row r="56" spans="1:3" ht="15.75" customHeight="1">
      <c r="A56" s="16"/>
      <c r="C56" s="6"/>
    </row>
    <row r="57" spans="1:3" ht="15.75" customHeight="1">
      <c r="A57" s="16"/>
      <c r="C57" s="6"/>
    </row>
    <row r="58" spans="1:3" ht="15.75" customHeight="1">
      <c r="A58" s="16"/>
      <c r="C58" s="6"/>
    </row>
    <row r="59" spans="1:3" ht="15.75" customHeight="1">
      <c r="A59" s="16"/>
      <c r="C59" s="6"/>
    </row>
    <row r="60" spans="1:3" ht="15.75" customHeight="1">
      <c r="A60" s="16"/>
      <c r="C60" s="6"/>
    </row>
    <row r="61" spans="1:3" ht="15.75" customHeight="1">
      <c r="A61" s="16" t="s">
        <v>8</v>
      </c>
      <c r="B61" s="16"/>
      <c r="C61" s="6"/>
    </row>
    <row r="62" spans="1:3" ht="15.75" customHeight="1">
      <c r="A62" s="16"/>
      <c r="C62" s="6"/>
    </row>
    <row r="63" spans="1:3" ht="15.75" customHeight="1">
      <c r="A63" s="16"/>
      <c r="C63" s="6"/>
    </row>
    <row r="64" spans="1:3" ht="15.75" customHeight="1">
      <c r="A64" s="16"/>
      <c r="C64" s="6"/>
    </row>
    <row r="65" spans="1:3" ht="15.75" customHeight="1">
      <c r="A65" s="16"/>
      <c r="C65" s="6"/>
    </row>
    <row r="66" spans="1:3" ht="15.75" customHeight="1">
      <c r="A66" s="16"/>
      <c r="C66" s="6"/>
    </row>
    <row r="67" spans="1:3" ht="15.75" customHeight="1">
      <c r="A67" s="17"/>
      <c r="C67" s="6"/>
    </row>
    <row r="68" spans="1:2" ht="15.75" customHeight="1">
      <c r="A68" s="19" t="s">
        <v>19</v>
      </c>
      <c r="B68" s="6" t="s">
        <v>34</v>
      </c>
    </row>
    <row r="69" spans="1:2" ht="15.75" customHeight="1">
      <c r="A69" s="19"/>
      <c r="B69" s="6"/>
    </row>
    <row r="70" ht="15.75" customHeight="1">
      <c r="A70" s="17"/>
    </row>
    <row r="71" ht="15.75" customHeight="1">
      <c r="A71" s="17"/>
    </row>
    <row r="72" ht="15.75" customHeight="1">
      <c r="A72" s="17"/>
    </row>
    <row r="73" spans="1:2" ht="15.75" customHeight="1">
      <c r="A73" s="19" t="s">
        <v>20</v>
      </c>
      <c r="B73" s="6" t="s">
        <v>35</v>
      </c>
    </row>
    <row r="74" spans="1:3" ht="15.75" customHeight="1">
      <c r="A74" s="17"/>
      <c r="C74" s="6"/>
    </row>
    <row r="75" spans="1:3" ht="15.75" customHeight="1">
      <c r="A75" s="17"/>
      <c r="C75" s="6"/>
    </row>
    <row r="76" spans="1:3" ht="15.75" customHeight="1">
      <c r="A76" s="17"/>
      <c r="C76" s="6"/>
    </row>
    <row r="77" spans="1:3" ht="15.75" customHeight="1">
      <c r="A77" s="17"/>
      <c r="C77" s="6"/>
    </row>
    <row r="78" spans="1:3" ht="15.75" customHeight="1">
      <c r="A78" s="17"/>
      <c r="C78" s="6"/>
    </row>
    <row r="79" spans="1:3" ht="15.75" customHeight="1">
      <c r="A79" s="17"/>
      <c r="C79" s="6"/>
    </row>
    <row r="80" spans="1:3" ht="15.75" customHeight="1">
      <c r="A80" s="17"/>
      <c r="C80" s="6"/>
    </row>
    <row r="81" spans="1:3" ht="15.75" customHeight="1">
      <c r="A81" s="17"/>
      <c r="C81" s="6"/>
    </row>
    <row r="82" spans="1:3" ht="15.75" customHeight="1">
      <c r="A82" s="17"/>
      <c r="C82" s="6"/>
    </row>
    <row r="83" spans="1:3" ht="15.75" customHeight="1">
      <c r="A83" s="17"/>
      <c r="C83" s="6"/>
    </row>
    <row r="84" spans="1:3" ht="15.75" customHeight="1">
      <c r="A84" s="17"/>
      <c r="C84" s="6"/>
    </row>
    <row r="85" spans="1:2" ht="15.75" customHeight="1">
      <c r="A85" s="19" t="s">
        <v>21</v>
      </c>
      <c r="B85" s="6" t="s">
        <v>214</v>
      </c>
    </row>
    <row r="86" spans="1:10" ht="15.75" customHeight="1">
      <c r="A86" s="17"/>
      <c r="H86" s="147" t="s">
        <v>36</v>
      </c>
      <c r="I86" s="148"/>
      <c r="J86" s="23"/>
    </row>
    <row r="87" spans="1:10" ht="15.75" customHeight="1">
      <c r="A87" s="17"/>
      <c r="H87" s="21" t="s">
        <v>37</v>
      </c>
      <c r="I87" s="31" t="s">
        <v>38</v>
      </c>
      <c r="J87" s="34" t="s">
        <v>5</v>
      </c>
    </row>
    <row r="88" spans="1:10" ht="15.75" customHeight="1">
      <c r="A88" s="17"/>
      <c r="B88" s="15" t="s">
        <v>6</v>
      </c>
      <c r="C88" s="7" t="s">
        <v>39</v>
      </c>
      <c r="E88" s="14"/>
      <c r="F88" s="14"/>
      <c r="H88" s="22"/>
      <c r="I88" s="12"/>
      <c r="J88" s="13"/>
    </row>
    <row r="89" spans="1:10" ht="15.75" customHeight="1">
      <c r="A89" s="100"/>
      <c r="B89" s="26"/>
      <c r="C89" s="26" t="s">
        <v>33</v>
      </c>
      <c r="D89" s="26" t="s">
        <v>40</v>
      </c>
      <c r="E89" s="39"/>
      <c r="F89" s="39"/>
      <c r="G89" s="26"/>
      <c r="H89" s="40" t="s">
        <v>41</v>
      </c>
      <c r="I89" s="41">
        <f>592+3652+4250</f>
        <v>8494</v>
      </c>
      <c r="J89" s="42">
        <f>I89</f>
        <v>8494</v>
      </c>
    </row>
    <row r="90" spans="1:10" ht="15.75" customHeight="1">
      <c r="A90" s="100"/>
      <c r="B90" s="26"/>
      <c r="C90" s="26"/>
      <c r="D90" s="26"/>
      <c r="E90" s="39"/>
      <c r="F90" s="39"/>
      <c r="G90" s="26"/>
      <c r="H90" s="40" t="s">
        <v>47</v>
      </c>
      <c r="I90" s="41">
        <v>147</v>
      </c>
      <c r="J90" s="42">
        <v>559</v>
      </c>
    </row>
    <row r="91" spans="1:10" ht="15.75" customHeight="1">
      <c r="A91" s="100"/>
      <c r="B91" s="26"/>
      <c r="C91" s="26"/>
      <c r="D91" s="26"/>
      <c r="E91" s="39"/>
      <c r="F91" s="39"/>
      <c r="G91" s="26"/>
      <c r="H91" s="40" t="s">
        <v>42</v>
      </c>
      <c r="I91" s="41">
        <f>1647+382</f>
        <v>2029</v>
      </c>
      <c r="J91" s="47">
        <f>I91*0.5059</f>
        <v>1026.4711</v>
      </c>
    </row>
    <row r="92" spans="1:10" ht="15.75" customHeight="1">
      <c r="A92" s="100"/>
      <c r="B92" s="26"/>
      <c r="C92" s="26"/>
      <c r="D92" s="26"/>
      <c r="E92" s="39"/>
      <c r="F92" s="39"/>
      <c r="G92" s="26"/>
      <c r="H92" s="101" t="s">
        <v>43</v>
      </c>
      <c r="I92" s="45"/>
      <c r="J92" s="46">
        <f>SUM(J89:J91)</f>
        <v>10079.4711</v>
      </c>
    </row>
    <row r="93" spans="1:10" ht="6.75" customHeight="1">
      <c r="A93" s="100"/>
      <c r="B93" s="26"/>
      <c r="C93" s="26"/>
      <c r="D93" s="26"/>
      <c r="E93" s="39"/>
      <c r="F93" s="39"/>
      <c r="G93" s="26"/>
      <c r="H93" s="40"/>
      <c r="I93" s="42"/>
      <c r="J93" s="66"/>
    </row>
    <row r="94" spans="1:10" ht="15.75" customHeight="1">
      <c r="A94" s="100"/>
      <c r="B94" s="26"/>
      <c r="C94" s="26" t="s">
        <v>33</v>
      </c>
      <c r="D94" s="26" t="s">
        <v>44</v>
      </c>
      <c r="E94" s="26"/>
      <c r="F94" s="26"/>
      <c r="G94" s="26"/>
      <c r="H94" s="40" t="s">
        <v>41</v>
      </c>
      <c r="I94" s="41">
        <f>155094+10373-SUM(J95:J99)-J92+99</f>
        <v>125195.601</v>
      </c>
      <c r="J94" s="42">
        <f>I94</f>
        <v>125195.601</v>
      </c>
    </row>
    <row r="95" spans="1:10" ht="15.75" customHeight="1">
      <c r="A95" s="100"/>
      <c r="B95" s="26"/>
      <c r="C95" s="26"/>
      <c r="D95" s="26"/>
      <c r="E95" s="26"/>
      <c r="F95" s="26"/>
      <c r="G95" s="26"/>
      <c r="H95" s="40" t="s">
        <v>47</v>
      </c>
      <c r="I95" s="42">
        <f>5000+111</f>
        <v>5111</v>
      </c>
      <c r="J95" s="47">
        <f>19000+422</f>
        <v>19422</v>
      </c>
    </row>
    <row r="96" spans="1:10" ht="15.75" customHeight="1">
      <c r="A96" s="100"/>
      <c r="B96" s="26"/>
      <c r="C96" s="26"/>
      <c r="D96" s="26"/>
      <c r="E96" s="26"/>
      <c r="F96" s="26"/>
      <c r="G96" s="26"/>
      <c r="H96" s="40" t="s">
        <v>42</v>
      </c>
      <c r="I96" s="42">
        <v>581</v>
      </c>
      <c r="J96" s="47">
        <f>I96*0.5059</f>
        <v>293.9279</v>
      </c>
    </row>
    <row r="97" spans="1:10" ht="15.75" customHeight="1">
      <c r="A97" s="100"/>
      <c r="B97" s="26"/>
      <c r="C97" s="26"/>
      <c r="D97" s="26"/>
      <c r="E97" s="39"/>
      <c r="F97" s="39"/>
      <c r="G97" s="26"/>
      <c r="H97" s="40" t="s">
        <v>45</v>
      </c>
      <c r="I97" s="42">
        <v>2074</v>
      </c>
      <c r="J97" s="47">
        <v>4462</v>
      </c>
    </row>
    <row r="98" spans="1:10" ht="15.75" customHeight="1">
      <c r="A98" s="100"/>
      <c r="B98" s="26"/>
      <c r="C98" s="26"/>
      <c r="D98" s="26"/>
      <c r="E98" s="39"/>
      <c r="F98" s="39"/>
      <c r="G98" s="26"/>
      <c r="H98" s="40" t="s">
        <v>46</v>
      </c>
      <c r="I98" s="42">
        <v>2660</v>
      </c>
      <c r="J98" s="42">
        <v>5707</v>
      </c>
    </row>
    <row r="99" spans="1:10" ht="15.75" customHeight="1">
      <c r="A99" s="100"/>
      <c r="B99" s="26"/>
      <c r="C99" s="26"/>
      <c r="D99" s="26"/>
      <c r="E99" s="39"/>
      <c r="F99" s="39"/>
      <c r="G99" s="26"/>
      <c r="H99" s="40" t="s">
        <v>206</v>
      </c>
      <c r="I99" s="42">
        <v>108</v>
      </c>
      <c r="J99" s="47">
        <v>406</v>
      </c>
    </row>
    <row r="100" spans="1:10" ht="15.75" customHeight="1">
      <c r="A100" s="17"/>
      <c r="B100" s="7"/>
      <c r="E100" s="14"/>
      <c r="F100" s="14"/>
      <c r="H100" s="32" t="s">
        <v>43</v>
      </c>
      <c r="I100" s="11"/>
      <c r="J100" s="11">
        <f>SUM(J94:J99)</f>
        <v>155486.5289</v>
      </c>
    </row>
    <row r="101" spans="1:10" ht="7.5" customHeight="1">
      <c r="A101" s="17"/>
      <c r="B101" s="7"/>
      <c r="E101" s="14"/>
      <c r="F101" s="14"/>
      <c r="H101" s="22"/>
      <c r="I101" s="12"/>
      <c r="J101" s="23"/>
    </row>
    <row r="102" spans="1:10" ht="15.75" customHeight="1">
      <c r="A102" s="17"/>
      <c r="B102" s="7" t="s">
        <v>8</v>
      </c>
      <c r="C102" s="7" t="s">
        <v>101</v>
      </c>
      <c r="E102" s="14"/>
      <c r="F102" s="14"/>
      <c r="H102" s="22" t="s">
        <v>41</v>
      </c>
      <c r="I102" s="13">
        <f>2334-11-118</f>
        <v>2205</v>
      </c>
      <c r="J102" s="55">
        <f>I102</f>
        <v>2205</v>
      </c>
    </row>
    <row r="103" spans="1:10" ht="15.75" customHeight="1">
      <c r="A103" s="17"/>
      <c r="B103" s="7"/>
      <c r="E103" s="14"/>
      <c r="F103" s="14"/>
      <c r="H103" s="22" t="s">
        <v>46</v>
      </c>
      <c r="I103" s="12">
        <v>55</v>
      </c>
      <c r="J103" s="13">
        <v>118</v>
      </c>
    </row>
    <row r="104" spans="1:10" ht="15.75" customHeight="1">
      <c r="A104" s="17"/>
      <c r="B104" s="7"/>
      <c r="E104" s="14"/>
      <c r="F104" s="14"/>
      <c r="H104" s="22" t="s">
        <v>45</v>
      </c>
      <c r="I104" s="12">
        <v>5</v>
      </c>
      <c r="J104" s="13">
        <v>11</v>
      </c>
    </row>
    <row r="105" spans="1:10" ht="15.75" customHeight="1">
      <c r="A105" s="17"/>
      <c r="B105" s="7"/>
      <c r="E105" s="14"/>
      <c r="F105" s="14"/>
      <c r="H105" s="54" t="s">
        <v>43</v>
      </c>
      <c r="I105" s="33"/>
      <c r="J105" s="11">
        <f>SUM(J102:J104)</f>
        <v>2334</v>
      </c>
    </row>
    <row r="106" spans="1:25" s="6" customFormat="1" ht="15.75" customHeight="1" thickBot="1">
      <c r="A106" s="17"/>
      <c r="B106" s="6" t="s">
        <v>48</v>
      </c>
      <c r="H106" s="25"/>
      <c r="I106" s="25"/>
      <c r="J106" s="35">
        <f>J100+J92+J105</f>
        <v>167900</v>
      </c>
      <c r="K106" s="27"/>
      <c r="L106" s="27"/>
      <c r="M106" s="27"/>
      <c r="N106" s="27"/>
      <c r="O106" s="27"/>
      <c r="P106" s="27"/>
      <c r="Q106" s="27"/>
      <c r="R106" s="27"/>
      <c r="S106" s="27"/>
      <c r="T106" s="27"/>
      <c r="U106" s="27"/>
      <c r="V106" s="27"/>
      <c r="W106" s="27"/>
      <c r="X106" s="27"/>
      <c r="Y106" s="27"/>
    </row>
    <row r="107" spans="1:10" ht="6" customHeight="1" thickTop="1">
      <c r="A107" s="17"/>
      <c r="H107" s="12"/>
      <c r="I107" s="12"/>
      <c r="J107" s="13"/>
    </row>
    <row r="108" spans="1:10" ht="15.75" customHeight="1">
      <c r="A108" s="17"/>
      <c r="B108" s="15" t="s">
        <v>9</v>
      </c>
      <c r="C108" s="26" t="s">
        <v>49</v>
      </c>
      <c r="D108" s="26"/>
      <c r="E108" s="39"/>
      <c r="F108" s="39"/>
      <c r="G108" s="26"/>
      <c r="H108" s="40"/>
      <c r="I108" s="41"/>
      <c r="J108" s="42"/>
    </row>
    <row r="109" spans="1:10" ht="15.75" customHeight="1">
      <c r="A109" s="17"/>
      <c r="C109" s="26" t="s">
        <v>33</v>
      </c>
      <c r="D109" s="26" t="s">
        <v>40</v>
      </c>
      <c r="E109" s="26"/>
      <c r="F109" s="26"/>
      <c r="G109" s="26"/>
      <c r="H109" s="40" t="s">
        <v>41</v>
      </c>
      <c r="I109" s="41">
        <f>23313+1836+7083</f>
        <v>32232</v>
      </c>
      <c r="J109" s="42">
        <f>I109</f>
        <v>32232</v>
      </c>
    </row>
    <row r="110" spans="1:10" ht="15.75" customHeight="1">
      <c r="A110" s="17"/>
      <c r="C110" s="26"/>
      <c r="D110" s="26"/>
      <c r="E110" s="26"/>
      <c r="F110" s="26"/>
      <c r="G110" s="26"/>
      <c r="H110" s="40" t="s">
        <v>47</v>
      </c>
      <c r="I110" s="41">
        <f>476+14</f>
        <v>490</v>
      </c>
      <c r="J110" s="42">
        <f>1809+53</f>
        <v>1862</v>
      </c>
    </row>
    <row r="111" spans="1:10" ht="15.75" customHeight="1">
      <c r="A111" s="17"/>
      <c r="C111" s="26"/>
      <c r="D111" s="26"/>
      <c r="E111" s="26"/>
      <c r="F111" s="26"/>
      <c r="G111" s="26"/>
      <c r="H111" s="40" t="s">
        <v>42</v>
      </c>
      <c r="I111" s="41">
        <f>10299+2510-I91</f>
        <v>10780</v>
      </c>
      <c r="J111" s="43">
        <f>I111*0.5059</f>
        <v>5453.602</v>
      </c>
    </row>
    <row r="112" spans="1:10" ht="15.75" customHeight="1">
      <c r="A112" s="17"/>
      <c r="C112" s="26"/>
      <c r="D112" s="26"/>
      <c r="E112" s="39"/>
      <c r="F112" s="39"/>
      <c r="G112" s="26"/>
      <c r="H112" s="44" t="s">
        <v>43</v>
      </c>
      <c r="I112" s="45"/>
      <c r="J112" s="46">
        <f>SUM(J109:J111)</f>
        <v>39547.602</v>
      </c>
    </row>
    <row r="113" spans="1:10" ht="7.5" customHeight="1">
      <c r="A113" s="17"/>
      <c r="C113" s="26"/>
      <c r="D113" s="26"/>
      <c r="E113" s="39"/>
      <c r="F113" s="39"/>
      <c r="G113" s="26"/>
      <c r="H113" s="40"/>
      <c r="I113" s="41"/>
      <c r="J113" s="42"/>
    </row>
    <row r="114" spans="1:10" ht="15.75" customHeight="1">
      <c r="A114" s="17"/>
      <c r="C114" s="26" t="s">
        <v>33</v>
      </c>
      <c r="D114" s="26" t="s">
        <v>44</v>
      </c>
      <c r="E114" s="39"/>
      <c r="F114" s="39"/>
      <c r="G114" s="26"/>
      <c r="H114" s="40" t="s">
        <v>42</v>
      </c>
      <c r="I114" s="41">
        <f>5025-I96</f>
        <v>4444</v>
      </c>
      <c r="J114" s="47">
        <f>I114*0.5059</f>
        <v>2248.2196</v>
      </c>
    </row>
    <row r="115" spans="1:10" ht="9.75" customHeight="1">
      <c r="A115" s="17"/>
      <c r="C115" s="26"/>
      <c r="D115" s="26"/>
      <c r="E115" s="39"/>
      <c r="F115" s="39"/>
      <c r="G115" s="26"/>
      <c r="H115" s="40"/>
      <c r="I115" s="41"/>
      <c r="J115" s="47">
        <f>I115</f>
        <v>0</v>
      </c>
    </row>
    <row r="116" spans="1:10" ht="15.75" customHeight="1">
      <c r="A116" s="17"/>
      <c r="H116" s="32" t="s">
        <v>43</v>
      </c>
      <c r="I116" s="11"/>
      <c r="J116" s="11">
        <f>SUM(J114:J115)</f>
        <v>2248.2196</v>
      </c>
    </row>
    <row r="117" spans="1:10" ht="6.75" customHeight="1">
      <c r="A117" s="17"/>
      <c r="H117" s="56"/>
      <c r="I117" s="23"/>
      <c r="J117" s="23"/>
    </row>
    <row r="118" spans="1:10" ht="15.75" customHeight="1">
      <c r="A118" s="17"/>
      <c r="B118" s="15" t="s">
        <v>10</v>
      </c>
      <c r="C118" s="7" t="str">
        <f>C102</f>
        <v>Hire purchase and finance lease</v>
      </c>
      <c r="H118" s="22" t="s">
        <v>41</v>
      </c>
      <c r="I118" s="13">
        <f>3311+35</f>
        <v>3346</v>
      </c>
      <c r="J118" s="13">
        <f>I118</f>
        <v>3346</v>
      </c>
    </row>
    <row r="119" spans="1:10" ht="15.75" customHeight="1">
      <c r="A119" s="17"/>
      <c r="H119" s="22" t="s">
        <v>46</v>
      </c>
      <c r="I119" s="13">
        <v>84</v>
      </c>
      <c r="J119" s="13">
        <v>180</v>
      </c>
    </row>
    <row r="120" spans="1:10" ht="15" customHeight="1">
      <c r="A120" s="17"/>
      <c r="H120" s="22" t="s">
        <v>45</v>
      </c>
      <c r="I120" s="13">
        <v>54</v>
      </c>
      <c r="J120" s="13">
        <v>116</v>
      </c>
    </row>
    <row r="121" spans="1:10" ht="15.75" customHeight="1">
      <c r="A121" s="17"/>
      <c r="H121" s="54" t="s">
        <v>43</v>
      </c>
      <c r="I121" s="11"/>
      <c r="J121" s="11">
        <f>SUM(J118:J120)</f>
        <v>3642</v>
      </c>
    </row>
    <row r="122" spans="1:25" s="6" customFormat="1" ht="15.75" customHeight="1" thickBot="1">
      <c r="A122" s="17"/>
      <c r="B122" s="6" t="s">
        <v>50</v>
      </c>
      <c r="H122" s="4"/>
      <c r="I122" s="4"/>
      <c r="J122" s="35">
        <f>J116+J112+J121</f>
        <v>45437.821599999996</v>
      </c>
      <c r="K122" s="27"/>
      <c r="L122" s="27"/>
      <c r="M122" s="27"/>
      <c r="N122" s="27"/>
      <c r="O122" s="27"/>
      <c r="P122" s="27"/>
      <c r="Q122" s="27"/>
      <c r="R122" s="27"/>
      <c r="S122" s="27"/>
      <c r="T122" s="27"/>
      <c r="U122" s="27"/>
      <c r="V122" s="27"/>
      <c r="W122" s="27"/>
      <c r="X122" s="27"/>
      <c r="Y122" s="27"/>
    </row>
    <row r="123" spans="1:10" ht="6.75" customHeight="1" thickTop="1">
      <c r="A123" s="17"/>
      <c r="J123" s="13"/>
    </row>
    <row r="124" spans="1:25" s="6" customFormat="1" ht="15.75" customHeight="1" thickBot="1">
      <c r="A124" s="17"/>
      <c r="B124" s="6" t="s">
        <v>51</v>
      </c>
      <c r="J124" s="36">
        <f>J122+J106</f>
        <v>213337.8216</v>
      </c>
      <c r="K124" s="27"/>
      <c r="L124" s="27"/>
      <c r="M124" s="27"/>
      <c r="N124" s="27"/>
      <c r="O124" s="27"/>
      <c r="P124" s="27"/>
      <c r="Q124" s="27"/>
      <c r="R124" s="27"/>
      <c r="S124" s="27"/>
      <c r="T124" s="27"/>
      <c r="U124" s="27"/>
      <c r="V124" s="27"/>
      <c r="W124" s="27"/>
      <c r="X124" s="27"/>
      <c r="Y124" s="27"/>
    </row>
    <row r="125" spans="1:25" s="6" customFormat="1" ht="15.75" customHeight="1" thickTop="1">
      <c r="A125" s="17"/>
      <c r="J125" s="4"/>
      <c r="K125" s="27"/>
      <c r="L125" s="27"/>
      <c r="M125" s="27"/>
      <c r="N125" s="27"/>
      <c r="O125" s="27"/>
      <c r="P125" s="27"/>
      <c r="Q125" s="27"/>
      <c r="R125" s="27"/>
      <c r="S125" s="27"/>
      <c r="T125" s="27"/>
      <c r="U125" s="27"/>
      <c r="V125" s="27"/>
      <c r="W125" s="27"/>
      <c r="X125" s="27"/>
      <c r="Y125" s="27"/>
    </row>
    <row r="126" spans="1:25" s="6" customFormat="1" ht="15.75" customHeight="1">
      <c r="A126" s="17"/>
      <c r="J126" s="4"/>
      <c r="K126" s="27"/>
      <c r="L126" s="27"/>
      <c r="M126" s="27"/>
      <c r="N126" s="27"/>
      <c r="O126" s="27"/>
      <c r="P126" s="27"/>
      <c r="Q126" s="27"/>
      <c r="R126" s="27"/>
      <c r="S126" s="27"/>
      <c r="T126" s="27"/>
      <c r="U126" s="27"/>
      <c r="V126" s="27"/>
      <c r="W126" s="27"/>
      <c r="X126" s="27"/>
      <c r="Y126" s="27"/>
    </row>
    <row r="127" spans="1:2" ht="15.75" customHeight="1">
      <c r="A127" s="19" t="s">
        <v>22</v>
      </c>
      <c r="B127" s="6" t="s">
        <v>215</v>
      </c>
    </row>
    <row r="128" spans="1:10" ht="15.75" customHeight="1">
      <c r="A128" s="19"/>
      <c r="B128" s="6"/>
      <c r="J128" s="8" t="s">
        <v>5</v>
      </c>
    </row>
    <row r="129" spans="1:10" ht="15.75" customHeight="1" thickBot="1">
      <c r="A129" s="17"/>
      <c r="B129" s="16" t="s">
        <v>53</v>
      </c>
      <c r="C129" s="6"/>
      <c r="J129" s="113">
        <v>106794</v>
      </c>
    </row>
    <row r="130" spans="1:3" ht="15.75" customHeight="1">
      <c r="A130" s="17"/>
      <c r="B130" s="16"/>
      <c r="C130" s="6"/>
    </row>
    <row r="131" spans="1:2" ht="15.75" customHeight="1">
      <c r="A131" s="19" t="s">
        <v>23</v>
      </c>
      <c r="B131" s="6" t="s">
        <v>55</v>
      </c>
    </row>
    <row r="132" spans="1:3" ht="15.75" customHeight="1">
      <c r="A132" s="17"/>
      <c r="C132" s="6"/>
    </row>
    <row r="133" spans="1:3" ht="15.75" customHeight="1">
      <c r="A133" s="17"/>
      <c r="C133" s="6"/>
    </row>
    <row r="134" spans="1:3" ht="15.75" customHeight="1">
      <c r="A134" s="17"/>
      <c r="C134" s="6"/>
    </row>
    <row r="135" spans="1:3" ht="15.75" customHeight="1">
      <c r="A135" s="17"/>
      <c r="C135" s="6"/>
    </row>
    <row r="136" spans="1:10" ht="15.75" customHeight="1">
      <c r="A136" s="48" t="s">
        <v>52</v>
      </c>
      <c r="B136" s="27" t="s">
        <v>57</v>
      </c>
      <c r="C136" s="26"/>
      <c r="D136" s="26"/>
      <c r="E136" s="26"/>
      <c r="F136" s="26"/>
      <c r="G136" s="26"/>
      <c r="H136" s="26"/>
      <c r="I136" s="26"/>
      <c r="J136" s="26"/>
    </row>
    <row r="137" spans="2:10" ht="15.75" customHeight="1">
      <c r="B137" s="53"/>
      <c r="C137" s="26"/>
      <c r="D137" s="26"/>
      <c r="E137" s="26"/>
      <c r="F137" s="26"/>
      <c r="G137" s="26"/>
      <c r="H137" s="26"/>
      <c r="I137" s="26"/>
      <c r="J137" s="26"/>
    </row>
    <row r="138" spans="1:10" ht="15.75" customHeight="1">
      <c r="A138" s="100"/>
      <c r="B138" s="53"/>
      <c r="C138" s="26"/>
      <c r="D138" s="26"/>
      <c r="E138" s="26"/>
      <c r="F138" s="26"/>
      <c r="G138" s="26"/>
      <c r="H138" s="26"/>
      <c r="I138" s="26"/>
      <c r="J138" s="26"/>
    </row>
    <row r="139" spans="1:10" ht="15.75" customHeight="1">
      <c r="A139" s="100"/>
      <c r="B139" s="53"/>
      <c r="C139" s="26"/>
      <c r="D139" s="26"/>
      <c r="E139" s="26"/>
      <c r="F139" s="26"/>
      <c r="G139" s="26"/>
      <c r="H139" s="26"/>
      <c r="I139" s="26"/>
      <c r="J139" s="26"/>
    </row>
    <row r="140" spans="1:10" ht="15.75" customHeight="1">
      <c r="A140" s="100"/>
      <c r="B140" s="53"/>
      <c r="C140" s="26"/>
      <c r="D140" s="26"/>
      <c r="E140" s="26"/>
      <c r="F140" s="26"/>
      <c r="G140" s="26"/>
      <c r="H140" s="26"/>
      <c r="I140" s="26"/>
      <c r="J140" s="26"/>
    </row>
    <row r="141" spans="1:2" ht="15.75" customHeight="1">
      <c r="A141" s="19" t="s">
        <v>54</v>
      </c>
      <c r="B141" s="6" t="s">
        <v>59</v>
      </c>
    </row>
    <row r="142" spans="1:2" ht="15.75" customHeight="1">
      <c r="A142" s="19"/>
      <c r="B142" s="6"/>
    </row>
    <row r="143" spans="1:10" ht="15.75" customHeight="1">
      <c r="A143" s="17"/>
      <c r="B143" s="7"/>
      <c r="F143" s="145" t="s">
        <v>216</v>
      </c>
      <c r="G143" s="145"/>
      <c r="H143" s="145"/>
      <c r="I143" s="145"/>
      <c r="J143" s="145"/>
    </row>
    <row r="144" spans="1:10" ht="15.75" customHeight="1">
      <c r="A144" s="17"/>
      <c r="B144" s="7"/>
      <c r="F144" s="31" t="s">
        <v>91</v>
      </c>
      <c r="G144" s="103" t="s">
        <v>7</v>
      </c>
      <c r="H144" s="104" t="s">
        <v>92</v>
      </c>
      <c r="I144" s="57" t="s">
        <v>87</v>
      </c>
      <c r="J144" s="29" t="s">
        <v>90</v>
      </c>
    </row>
    <row r="145" spans="1:10" ht="15.75" customHeight="1">
      <c r="A145" s="17"/>
      <c r="B145" s="7"/>
      <c r="F145" s="58" t="s">
        <v>82</v>
      </c>
      <c r="G145" s="29" t="s">
        <v>83</v>
      </c>
      <c r="H145" s="20" t="s">
        <v>65</v>
      </c>
      <c r="I145" s="58" t="s">
        <v>60</v>
      </c>
      <c r="J145" s="30" t="s">
        <v>61</v>
      </c>
    </row>
    <row r="146" spans="1:10" ht="15.75" customHeight="1">
      <c r="A146" s="17"/>
      <c r="B146" s="7"/>
      <c r="F146" s="68" t="s">
        <v>5</v>
      </c>
      <c r="G146" s="34" t="s">
        <v>5</v>
      </c>
      <c r="H146" s="28" t="s">
        <v>5</v>
      </c>
      <c r="I146" s="68" t="str">
        <f>H146</f>
        <v>RM'000</v>
      </c>
      <c r="J146" s="34" t="str">
        <f>I146</f>
        <v>RM'000</v>
      </c>
    </row>
    <row r="147" spans="1:10" ht="15.75" customHeight="1">
      <c r="A147" s="17"/>
      <c r="B147" s="49" t="s">
        <v>94</v>
      </c>
      <c r="C147" s="26"/>
      <c r="D147" s="26"/>
      <c r="E147" s="26"/>
      <c r="F147" s="41"/>
      <c r="G147" s="42"/>
      <c r="H147" s="52"/>
      <c r="I147" s="41"/>
      <c r="J147" s="42"/>
    </row>
    <row r="148" spans="1:10" ht="15.75" customHeight="1">
      <c r="A148" s="17"/>
      <c r="B148" s="49"/>
      <c r="C148" s="26"/>
      <c r="D148" s="26"/>
      <c r="E148" s="26"/>
      <c r="F148" s="41"/>
      <c r="G148" s="42"/>
      <c r="H148" s="52"/>
      <c r="I148" s="41"/>
      <c r="J148" s="42"/>
    </row>
    <row r="149" spans="1:10" ht="15.75" customHeight="1">
      <c r="A149" s="17"/>
      <c r="B149" s="26" t="s">
        <v>62</v>
      </c>
      <c r="C149" s="26"/>
      <c r="D149" s="26"/>
      <c r="E149" s="26"/>
      <c r="F149" s="41">
        <v>63784</v>
      </c>
      <c r="G149" s="63">
        <v>163821</v>
      </c>
      <c r="H149" s="52">
        <f>SUM(F149:G149)</f>
        <v>227605</v>
      </c>
      <c r="I149" s="41">
        <v>6097</v>
      </c>
      <c r="J149" s="42">
        <v>403362</v>
      </c>
    </row>
    <row r="150" spans="1:10" ht="15.75" customHeight="1">
      <c r="A150" s="17"/>
      <c r="B150" s="26" t="s">
        <v>63</v>
      </c>
      <c r="C150" s="26"/>
      <c r="D150" s="26"/>
      <c r="E150" s="26"/>
      <c r="F150" s="41">
        <v>29240</v>
      </c>
      <c r="G150" s="63">
        <v>115855</v>
      </c>
      <c r="H150" s="52">
        <f>SUM(F150:G150)</f>
        <v>145095</v>
      </c>
      <c r="I150" s="41">
        <v>9266</v>
      </c>
      <c r="J150" s="42">
        <v>306413</v>
      </c>
    </row>
    <row r="151" spans="1:10" ht="15.75" customHeight="1">
      <c r="A151" s="17"/>
      <c r="B151" s="26" t="s">
        <v>84</v>
      </c>
      <c r="C151" s="26"/>
      <c r="D151" s="26"/>
      <c r="E151" s="26"/>
      <c r="F151" s="41">
        <v>1689</v>
      </c>
      <c r="G151" s="63">
        <v>1714</v>
      </c>
      <c r="H151" s="52">
        <f>SUM(F151:G151)</f>
        <v>3403</v>
      </c>
      <c r="I151" s="41">
        <v>-2709</v>
      </c>
      <c r="J151" s="42">
        <v>98569</v>
      </c>
    </row>
    <row r="152" spans="1:10" ht="15.75" customHeight="1">
      <c r="A152" s="17"/>
      <c r="C152" s="26" t="s">
        <v>98</v>
      </c>
      <c r="D152" s="26"/>
      <c r="E152" s="26"/>
      <c r="F152" s="41"/>
      <c r="G152" s="42"/>
      <c r="H152" s="52"/>
      <c r="I152" s="41"/>
      <c r="J152" s="42"/>
    </row>
    <row r="153" spans="1:10" ht="15.75" customHeight="1">
      <c r="A153" s="17"/>
      <c r="B153" s="26" t="s">
        <v>96</v>
      </c>
      <c r="C153" s="26"/>
      <c r="D153" s="26"/>
      <c r="E153" s="26"/>
      <c r="F153" s="41"/>
      <c r="G153" s="42"/>
      <c r="H153" s="52"/>
      <c r="I153" s="41"/>
      <c r="J153" s="42"/>
    </row>
    <row r="154" spans="1:10" ht="15.75" customHeight="1">
      <c r="A154" s="17"/>
      <c r="B154" s="26" t="s">
        <v>97</v>
      </c>
      <c r="C154" s="26" t="s">
        <v>110</v>
      </c>
      <c r="D154" s="26"/>
      <c r="E154" s="26"/>
      <c r="F154" s="59">
        <v>19002</v>
      </c>
      <c r="G154" s="64">
        <v>30663</v>
      </c>
      <c r="H154" s="50">
        <f>G154+F154</f>
        <v>49665</v>
      </c>
      <c r="I154" s="59">
        <v>2789</v>
      </c>
      <c r="J154" s="143">
        <v>95968</v>
      </c>
    </row>
    <row r="155" spans="1:10" ht="15.75" customHeight="1">
      <c r="A155" s="17"/>
      <c r="B155" s="26" t="s">
        <v>65</v>
      </c>
      <c r="C155" s="26"/>
      <c r="D155" s="26"/>
      <c r="E155" s="26"/>
      <c r="F155" s="41">
        <f>SUM(F149:F154)</f>
        <v>113715</v>
      </c>
      <c r="G155" s="42">
        <f>SUM(G149:G154)</f>
        <v>312053</v>
      </c>
      <c r="H155" s="52">
        <f>SUM(H149:H154)</f>
        <v>425768</v>
      </c>
      <c r="I155" s="41">
        <f>SUM(I149:I154)</f>
        <v>15443</v>
      </c>
      <c r="J155" s="42">
        <f>SUM(J149:J154)</f>
        <v>904312</v>
      </c>
    </row>
    <row r="156" spans="1:10" ht="15.75" customHeight="1">
      <c r="A156" s="17"/>
      <c r="B156" s="26" t="s">
        <v>85</v>
      </c>
      <c r="C156" s="26"/>
      <c r="D156" s="26"/>
      <c r="E156" s="26"/>
      <c r="F156" s="41">
        <f>-F155</f>
        <v>-113715</v>
      </c>
      <c r="G156" s="75" t="s">
        <v>33</v>
      </c>
      <c r="H156" s="52">
        <f>SUM(F156:G156)</f>
        <v>-113715</v>
      </c>
      <c r="I156" s="41">
        <v>-3659</v>
      </c>
      <c r="J156" s="42">
        <v>-114343</v>
      </c>
    </row>
    <row r="157" spans="1:10" ht="15.75" customHeight="1" thickBot="1">
      <c r="A157" s="17"/>
      <c r="B157" s="26" t="s">
        <v>86</v>
      </c>
      <c r="C157" s="26"/>
      <c r="D157" s="26"/>
      <c r="E157" s="26"/>
      <c r="F157" s="61">
        <f>SUM(F155:F156)</f>
        <v>0</v>
      </c>
      <c r="G157" s="65">
        <f>SUM(G155:G156)</f>
        <v>312053</v>
      </c>
      <c r="H157" s="51">
        <f>SUM(H155:H156)</f>
        <v>312053</v>
      </c>
      <c r="I157" s="62">
        <f>SUM(I155:I156)</f>
        <v>11784</v>
      </c>
      <c r="J157" s="66">
        <f>SUM(J155:J156)</f>
        <v>789969</v>
      </c>
    </row>
    <row r="158" spans="1:10" ht="15.75" customHeight="1">
      <c r="A158" s="17"/>
      <c r="B158" s="26"/>
      <c r="C158" s="26"/>
      <c r="D158" s="26"/>
      <c r="E158" s="26"/>
      <c r="F158" s="52"/>
      <c r="G158" s="52"/>
      <c r="H158" s="52"/>
      <c r="I158" s="41"/>
      <c r="J158" s="42"/>
    </row>
    <row r="159" spans="1:10" ht="15.75" customHeight="1">
      <c r="A159" s="17"/>
      <c r="B159" s="26" t="s">
        <v>88</v>
      </c>
      <c r="C159" s="26"/>
      <c r="E159" s="26"/>
      <c r="F159" s="26"/>
      <c r="G159" s="26"/>
      <c r="H159" s="26"/>
      <c r="I159" s="41">
        <f>PL!J26</f>
        <v>-7810</v>
      </c>
      <c r="J159" s="76"/>
    </row>
    <row r="160" spans="1:10" ht="15.75" customHeight="1">
      <c r="A160" s="17"/>
      <c r="B160" s="26" t="s">
        <v>89</v>
      </c>
      <c r="C160" s="26"/>
      <c r="E160" s="26"/>
      <c r="F160" s="26"/>
      <c r="G160" s="26"/>
      <c r="H160" s="26"/>
      <c r="I160" s="41">
        <v>1726</v>
      </c>
      <c r="J160" s="42"/>
    </row>
    <row r="161" spans="1:10" ht="15.75" customHeight="1">
      <c r="A161" s="17"/>
      <c r="B161" s="26"/>
      <c r="C161" s="26"/>
      <c r="E161" s="26"/>
      <c r="F161" s="26"/>
      <c r="G161" s="26"/>
      <c r="H161" s="26"/>
      <c r="I161" s="41"/>
      <c r="J161" s="42"/>
    </row>
    <row r="162" spans="1:10" ht="15.75" customHeight="1">
      <c r="A162" s="17"/>
      <c r="B162" s="49" t="s">
        <v>64</v>
      </c>
      <c r="C162" s="26"/>
      <c r="E162" s="26"/>
      <c r="F162" s="26"/>
      <c r="G162" s="26"/>
      <c r="H162" s="26"/>
      <c r="I162" s="41"/>
      <c r="J162" s="13"/>
    </row>
    <row r="163" spans="1:10" ht="15.75" customHeight="1">
      <c r="A163" s="17"/>
      <c r="B163" s="26" t="s">
        <v>11</v>
      </c>
      <c r="C163" s="26" t="s">
        <v>99</v>
      </c>
      <c r="E163" s="26"/>
      <c r="F163" s="26"/>
      <c r="G163" s="26"/>
      <c r="H163" s="26"/>
      <c r="I163" s="41">
        <f>PL!J33</f>
        <v>9068</v>
      </c>
      <c r="J163" s="42"/>
    </row>
    <row r="164" spans="1:10" ht="15.75" customHeight="1">
      <c r="A164" s="17"/>
      <c r="B164" s="26" t="s">
        <v>81</v>
      </c>
      <c r="C164" s="26" t="s">
        <v>100</v>
      </c>
      <c r="E164" s="26"/>
      <c r="F164" s="26"/>
      <c r="G164" s="26"/>
      <c r="H164" s="26"/>
      <c r="I164" s="41"/>
      <c r="J164" s="42">
        <f>'BS'!G16</f>
        <v>69567</v>
      </c>
    </row>
    <row r="165" spans="1:10" ht="15.75" customHeight="1">
      <c r="A165" s="17"/>
      <c r="B165" s="26"/>
      <c r="C165" s="26"/>
      <c r="E165" s="26"/>
      <c r="F165" s="26"/>
      <c r="G165" s="26"/>
      <c r="H165" s="26"/>
      <c r="I165" s="41"/>
      <c r="J165" s="42"/>
    </row>
    <row r="166" spans="1:10" ht="15.75" customHeight="1">
      <c r="A166" s="17"/>
      <c r="B166" s="49" t="s">
        <v>111</v>
      </c>
      <c r="C166" s="26"/>
      <c r="E166" s="26"/>
      <c r="F166" s="26"/>
      <c r="G166" s="26"/>
      <c r="H166" s="26"/>
      <c r="I166" s="41"/>
      <c r="J166" s="42"/>
    </row>
    <row r="167" spans="1:10" ht="15.75" customHeight="1">
      <c r="A167" s="17"/>
      <c r="B167" s="26" t="s">
        <v>11</v>
      </c>
      <c r="C167" s="26" t="s">
        <v>99</v>
      </c>
      <c r="E167" s="26"/>
      <c r="F167" s="26"/>
      <c r="G167" s="26"/>
      <c r="H167" s="26"/>
      <c r="I167" s="41">
        <f>PL!J35</f>
        <v>1149</v>
      </c>
      <c r="J167" s="42"/>
    </row>
    <row r="168" spans="1:10" ht="15.75" customHeight="1">
      <c r="A168" s="17"/>
      <c r="B168" s="26" t="s">
        <v>81</v>
      </c>
      <c r="C168" s="26" t="s">
        <v>100</v>
      </c>
      <c r="E168" s="26"/>
      <c r="F168" s="26"/>
      <c r="G168" s="26"/>
      <c r="H168" s="26"/>
      <c r="I168" s="41"/>
      <c r="J168" s="42">
        <f>'BS'!G26</f>
        <v>6623</v>
      </c>
    </row>
    <row r="169" spans="1:10" ht="15.75" customHeight="1">
      <c r="A169" s="17"/>
      <c r="B169" s="26"/>
      <c r="C169" s="26"/>
      <c r="E169" s="26"/>
      <c r="F169" s="26"/>
      <c r="G169" s="26"/>
      <c r="H169" s="26"/>
      <c r="I169" s="41"/>
      <c r="J169" s="42"/>
    </row>
    <row r="170" spans="1:10" ht="15.75" customHeight="1" thickBot="1">
      <c r="A170" s="17"/>
      <c r="B170" s="26" t="s">
        <v>65</v>
      </c>
      <c r="C170" s="26"/>
      <c r="E170" s="26"/>
      <c r="F170" s="26"/>
      <c r="G170" s="26"/>
      <c r="H170" s="26"/>
      <c r="I170" s="61">
        <f>SUM(I157:I168)</f>
        <v>15917</v>
      </c>
      <c r="J170" s="65">
        <f>SUM(J157:J168)</f>
        <v>866159</v>
      </c>
    </row>
    <row r="171" spans="1:10" ht="15.75" customHeight="1">
      <c r="A171" s="17"/>
      <c r="B171" s="26"/>
      <c r="C171" s="26"/>
      <c r="D171" s="26"/>
      <c r="E171" s="26"/>
      <c r="F171" s="26"/>
      <c r="G171" s="26"/>
      <c r="H171" s="26"/>
      <c r="I171" s="59"/>
      <c r="J171" s="60"/>
    </row>
    <row r="172" spans="1:10" ht="15.75" customHeight="1">
      <c r="A172" s="17"/>
      <c r="B172" s="26"/>
      <c r="C172" s="26"/>
      <c r="D172" s="26"/>
      <c r="E172" s="26"/>
      <c r="F172" s="26"/>
      <c r="G172" s="26"/>
      <c r="H172" s="26"/>
      <c r="I172" s="52"/>
      <c r="J172" s="52"/>
    </row>
    <row r="173" spans="1:10" ht="15.75" customHeight="1">
      <c r="A173" s="17"/>
      <c r="B173" s="26"/>
      <c r="C173" s="26"/>
      <c r="D173" s="26"/>
      <c r="E173" s="26"/>
      <c r="F173" s="26"/>
      <c r="G173" s="26"/>
      <c r="H173" s="26"/>
      <c r="I173" s="52"/>
      <c r="J173" s="52"/>
    </row>
    <row r="174" spans="1:10" ht="15.75" customHeight="1">
      <c r="A174" s="19" t="s">
        <v>54</v>
      </c>
      <c r="B174" s="6" t="s">
        <v>108</v>
      </c>
      <c r="C174" s="26"/>
      <c r="D174" s="26"/>
      <c r="E174" s="26"/>
      <c r="F174" s="26"/>
      <c r="G174" s="26"/>
      <c r="H174" s="26"/>
      <c r="I174" s="26"/>
      <c r="J174" s="26"/>
    </row>
    <row r="175" spans="1:10" ht="15.75" customHeight="1">
      <c r="A175" s="17"/>
      <c r="B175" s="26"/>
      <c r="C175" s="26"/>
      <c r="D175" s="26"/>
      <c r="E175" s="26"/>
      <c r="F175" s="26"/>
      <c r="G175" s="26"/>
      <c r="H175" s="26"/>
      <c r="I175" s="26"/>
      <c r="J175" s="26"/>
    </row>
    <row r="176" spans="1:10" ht="15.75" customHeight="1">
      <c r="A176" s="17"/>
      <c r="B176" s="26"/>
      <c r="C176" s="26"/>
      <c r="D176" s="26"/>
      <c r="E176" s="26"/>
      <c r="F176" s="145" t="s">
        <v>216</v>
      </c>
      <c r="G176" s="145"/>
      <c r="H176" s="145"/>
      <c r="I176" s="145"/>
      <c r="J176" s="145"/>
    </row>
    <row r="177" spans="1:10" ht="15.75" customHeight="1">
      <c r="A177" s="17"/>
      <c r="B177" s="26"/>
      <c r="C177" s="26"/>
      <c r="D177" s="26"/>
      <c r="E177" s="26"/>
      <c r="F177" s="31" t="s">
        <v>91</v>
      </c>
      <c r="G177" s="103" t="s">
        <v>7</v>
      </c>
      <c r="H177" s="104" t="s">
        <v>92</v>
      </c>
      <c r="I177" s="57" t="s">
        <v>87</v>
      </c>
      <c r="J177" s="29" t="s">
        <v>90</v>
      </c>
    </row>
    <row r="178" spans="1:10" ht="15.75" customHeight="1">
      <c r="A178" s="17"/>
      <c r="B178" s="26"/>
      <c r="C178" s="26"/>
      <c r="D178" s="26"/>
      <c r="E178" s="26"/>
      <c r="F178" s="58" t="s">
        <v>82</v>
      </c>
      <c r="G178" s="29" t="s">
        <v>83</v>
      </c>
      <c r="H178" s="20" t="s">
        <v>65</v>
      </c>
      <c r="I178" s="58" t="s">
        <v>60</v>
      </c>
      <c r="J178" s="30" t="s">
        <v>61</v>
      </c>
    </row>
    <row r="179" spans="1:10" ht="15.75" customHeight="1">
      <c r="A179" s="17"/>
      <c r="B179" s="7"/>
      <c r="C179" s="26"/>
      <c r="D179" s="26"/>
      <c r="E179" s="26"/>
      <c r="F179" s="68" t="s">
        <v>5</v>
      </c>
      <c r="G179" s="34" t="s">
        <v>5</v>
      </c>
      <c r="H179" s="28" t="s">
        <v>5</v>
      </c>
      <c r="I179" s="68" t="str">
        <f>H179</f>
        <v>RM'000</v>
      </c>
      <c r="J179" s="34" t="str">
        <f>I179</f>
        <v>RM'000</v>
      </c>
    </row>
    <row r="180" spans="1:10" ht="15.75" customHeight="1">
      <c r="A180" s="17"/>
      <c r="B180" s="49"/>
      <c r="C180" s="26"/>
      <c r="D180" s="26"/>
      <c r="E180" s="26"/>
      <c r="F180" s="41"/>
      <c r="G180" s="42"/>
      <c r="H180" s="52"/>
      <c r="I180" s="12"/>
      <c r="J180" s="13"/>
    </row>
    <row r="181" spans="1:10" ht="15.75" customHeight="1">
      <c r="A181" s="17"/>
      <c r="B181" s="49" t="s">
        <v>93</v>
      </c>
      <c r="C181" s="26"/>
      <c r="D181" s="26"/>
      <c r="E181" s="26"/>
      <c r="F181" s="41"/>
      <c r="G181" s="42"/>
      <c r="H181" s="52"/>
      <c r="I181" s="12"/>
      <c r="J181" s="13"/>
    </row>
    <row r="182" spans="1:10" ht="15.75" customHeight="1">
      <c r="A182" s="17"/>
      <c r="B182" s="49"/>
      <c r="C182" s="26"/>
      <c r="D182" s="26"/>
      <c r="E182" s="26"/>
      <c r="F182" s="41"/>
      <c r="G182" s="42"/>
      <c r="H182" s="52"/>
      <c r="I182" s="12"/>
      <c r="J182" s="13"/>
    </row>
    <row r="183" spans="1:10" ht="15.75" customHeight="1">
      <c r="A183" s="17"/>
      <c r="B183" s="26" t="s">
        <v>95</v>
      </c>
      <c r="C183" s="26"/>
      <c r="D183" s="26"/>
      <c r="E183" s="26"/>
      <c r="F183" s="41">
        <v>92534</v>
      </c>
      <c r="G183" s="63">
        <v>210701</v>
      </c>
      <c r="H183" s="52">
        <f>SUM(F183:G183)</f>
        <v>303235</v>
      </c>
      <c r="I183" s="41">
        <v>10523</v>
      </c>
      <c r="J183" s="13">
        <v>639989</v>
      </c>
    </row>
    <row r="184" spans="1:10" ht="15.75" customHeight="1">
      <c r="A184" s="17"/>
      <c r="B184" s="26" t="s">
        <v>66</v>
      </c>
      <c r="C184" s="26"/>
      <c r="D184" s="26"/>
      <c r="E184" s="26"/>
      <c r="F184" s="59">
        <v>21181</v>
      </c>
      <c r="G184" s="64">
        <v>101352</v>
      </c>
      <c r="H184" s="50">
        <f>SUM(F184:G184)</f>
        <v>122533</v>
      </c>
      <c r="I184" s="67">
        <v>4920</v>
      </c>
      <c r="J184" s="69">
        <f>264324-1</f>
        <v>264323</v>
      </c>
    </row>
    <row r="185" spans="1:10" ht="15.75" customHeight="1">
      <c r="A185" s="17"/>
      <c r="B185" s="26" t="s">
        <v>65</v>
      </c>
      <c r="C185" s="26"/>
      <c r="D185" s="26"/>
      <c r="E185" s="26"/>
      <c r="F185" s="41">
        <f>SUM(F183:F184)</f>
        <v>113715</v>
      </c>
      <c r="G185" s="42">
        <f>SUM(G183:G184)</f>
        <v>312053</v>
      </c>
      <c r="H185" s="52">
        <f>SUM(H183:H184)</f>
        <v>425768</v>
      </c>
      <c r="I185" s="41">
        <f>SUM(I183:I184)</f>
        <v>15443</v>
      </c>
      <c r="J185" s="42">
        <f>SUM(J183:J184)</f>
        <v>904312</v>
      </c>
    </row>
    <row r="186" spans="1:10" ht="15.75" customHeight="1">
      <c r="A186" s="17"/>
      <c r="B186" s="26" t="s">
        <v>85</v>
      </c>
      <c r="C186" s="26"/>
      <c r="D186" s="26"/>
      <c r="E186" s="26"/>
      <c r="F186" s="41">
        <f>-F185</f>
        <v>-113715</v>
      </c>
      <c r="G186" s="75" t="s">
        <v>33</v>
      </c>
      <c r="H186" s="52">
        <f>SUM(F186:G186)</f>
        <v>-113715</v>
      </c>
      <c r="I186" s="12">
        <f>I156</f>
        <v>-3659</v>
      </c>
      <c r="J186" s="13">
        <f>J156</f>
        <v>-114343</v>
      </c>
    </row>
    <row r="187" spans="1:10" ht="15.75" customHeight="1" thickBot="1">
      <c r="A187" s="17"/>
      <c r="B187" s="26" t="s">
        <v>86</v>
      </c>
      <c r="C187" s="26"/>
      <c r="D187" s="26"/>
      <c r="E187" s="26"/>
      <c r="F187" s="77" t="s">
        <v>33</v>
      </c>
      <c r="G187" s="65">
        <f>SUM(G185:G186)</f>
        <v>312053</v>
      </c>
      <c r="H187" s="51">
        <f>SUM(H185:H186)</f>
        <v>312053</v>
      </c>
      <c r="I187" s="62">
        <f>SUM(I185:I186)</f>
        <v>11784</v>
      </c>
      <c r="J187" s="66">
        <f>SUM(J185:J186)</f>
        <v>789969</v>
      </c>
    </row>
    <row r="188" spans="1:10" ht="15.75" customHeight="1">
      <c r="A188" s="17"/>
      <c r="B188" s="26"/>
      <c r="C188" s="26"/>
      <c r="D188" s="26"/>
      <c r="E188" s="26"/>
      <c r="F188" s="52"/>
      <c r="G188" s="52"/>
      <c r="H188" s="52"/>
      <c r="I188" s="41"/>
      <c r="J188" s="42"/>
    </row>
    <row r="189" spans="1:10" ht="15.75" customHeight="1">
      <c r="A189" s="17"/>
      <c r="B189" s="26" t="s">
        <v>88</v>
      </c>
      <c r="D189" s="26"/>
      <c r="E189" s="26"/>
      <c r="F189" s="52"/>
      <c r="G189" s="52"/>
      <c r="H189" s="52"/>
      <c r="I189" s="41">
        <f>I159</f>
        <v>-7810</v>
      </c>
      <c r="J189" s="42"/>
    </row>
    <row r="190" spans="1:10" ht="15.75" customHeight="1">
      <c r="A190" s="17"/>
      <c r="B190" s="26" t="s">
        <v>89</v>
      </c>
      <c r="D190" s="26"/>
      <c r="E190" s="26"/>
      <c r="F190" s="26"/>
      <c r="G190" s="26"/>
      <c r="H190" s="26"/>
      <c r="I190" s="41">
        <f>I160</f>
        <v>1726</v>
      </c>
      <c r="J190" s="42"/>
    </row>
    <row r="191" spans="1:10" ht="15.75" customHeight="1">
      <c r="A191" s="17"/>
      <c r="B191" s="26"/>
      <c r="D191" s="26"/>
      <c r="E191" s="26"/>
      <c r="F191" s="26"/>
      <c r="G191" s="26"/>
      <c r="H191" s="26"/>
      <c r="I191" s="41"/>
      <c r="J191" s="42"/>
    </row>
    <row r="192" spans="1:10" ht="15.75" customHeight="1">
      <c r="A192" s="17"/>
      <c r="B192" s="49" t="s">
        <v>64</v>
      </c>
      <c r="D192" s="26"/>
      <c r="E192" s="26"/>
      <c r="F192" s="26"/>
      <c r="G192" s="26"/>
      <c r="H192" s="26"/>
      <c r="I192" s="41"/>
      <c r="J192" s="42"/>
    </row>
    <row r="193" spans="1:10" ht="15.75" customHeight="1">
      <c r="A193" s="17"/>
      <c r="B193" s="26" t="s">
        <v>11</v>
      </c>
      <c r="C193" s="26" t="s">
        <v>99</v>
      </c>
      <c r="E193" s="26"/>
      <c r="F193" s="26"/>
      <c r="G193" s="26"/>
      <c r="H193" s="26"/>
      <c r="I193" s="41">
        <f>I163</f>
        <v>9068</v>
      </c>
      <c r="J193" s="42"/>
    </row>
    <row r="194" spans="1:10" ht="15.75" customHeight="1">
      <c r="A194" s="17"/>
      <c r="B194" s="26" t="s">
        <v>81</v>
      </c>
      <c r="C194" s="26" t="s">
        <v>100</v>
      </c>
      <c r="E194" s="26"/>
      <c r="F194" s="26"/>
      <c r="G194" s="26"/>
      <c r="H194" s="26"/>
      <c r="I194" s="41"/>
      <c r="J194" s="42">
        <f>J164</f>
        <v>69567</v>
      </c>
    </row>
    <row r="195" spans="1:10" ht="15.75" customHeight="1">
      <c r="A195" s="17"/>
      <c r="B195" s="26"/>
      <c r="C195" s="26"/>
      <c r="E195" s="26"/>
      <c r="F195" s="26"/>
      <c r="G195" s="26"/>
      <c r="H195" s="26"/>
      <c r="I195" s="41"/>
      <c r="J195" s="42"/>
    </row>
    <row r="196" spans="1:10" ht="15.75" customHeight="1">
      <c r="A196" s="17"/>
      <c r="B196" s="49" t="s">
        <v>111</v>
      </c>
      <c r="D196" s="26"/>
      <c r="E196" s="26"/>
      <c r="F196" s="26"/>
      <c r="G196" s="26"/>
      <c r="H196" s="26"/>
      <c r="I196" s="41"/>
      <c r="J196" s="42"/>
    </row>
    <row r="197" spans="1:10" ht="15.75" customHeight="1">
      <c r="A197" s="17"/>
      <c r="B197" s="26" t="s">
        <v>11</v>
      </c>
      <c r="C197" s="26" t="s">
        <v>99</v>
      </c>
      <c r="E197" s="26"/>
      <c r="F197" s="26"/>
      <c r="G197" s="26"/>
      <c r="H197" s="26"/>
      <c r="I197" s="41">
        <f>I167</f>
        <v>1149</v>
      </c>
      <c r="J197" s="42"/>
    </row>
    <row r="198" spans="1:10" ht="15.75" customHeight="1">
      <c r="A198" s="17"/>
      <c r="B198" s="26" t="s">
        <v>81</v>
      </c>
      <c r="C198" s="26" t="s">
        <v>100</v>
      </c>
      <c r="E198" s="26"/>
      <c r="F198" s="26"/>
      <c r="G198" s="26"/>
      <c r="H198" s="26"/>
      <c r="I198" s="12"/>
      <c r="J198" s="13">
        <f>J168</f>
        <v>6623</v>
      </c>
    </row>
    <row r="199" spans="1:10" ht="15.75" customHeight="1">
      <c r="A199" s="17"/>
      <c r="B199" s="26"/>
      <c r="C199" s="26"/>
      <c r="E199" s="26"/>
      <c r="F199" s="26"/>
      <c r="G199" s="26"/>
      <c r="H199" s="26"/>
      <c r="I199" s="12"/>
      <c r="J199" s="13"/>
    </row>
    <row r="200" spans="1:10" ht="15.75" customHeight="1">
      <c r="A200" s="17"/>
      <c r="B200" s="26" t="s">
        <v>65</v>
      </c>
      <c r="D200" s="26"/>
      <c r="E200" s="26"/>
      <c r="F200" s="26"/>
      <c r="G200" s="26"/>
      <c r="H200" s="26"/>
      <c r="I200" s="45">
        <f>SUM(I187:I199)</f>
        <v>15917</v>
      </c>
      <c r="J200" s="46">
        <f>SUM(J187:J199)</f>
        <v>866159</v>
      </c>
    </row>
    <row r="201" spans="1:10" ht="15.75" customHeight="1">
      <c r="A201" s="17"/>
      <c r="B201" s="26"/>
      <c r="D201" s="26"/>
      <c r="E201" s="26"/>
      <c r="F201" s="26"/>
      <c r="G201" s="26"/>
      <c r="H201" s="26"/>
      <c r="I201" s="52"/>
      <c r="J201" s="52"/>
    </row>
    <row r="202" spans="1:2" ht="15.75" customHeight="1">
      <c r="A202" s="48" t="s">
        <v>56</v>
      </c>
      <c r="B202" s="6" t="s">
        <v>68</v>
      </c>
    </row>
    <row r="203" spans="1:3" ht="15.75" customHeight="1">
      <c r="A203" s="17"/>
      <c r="C203" s="6"/>
    </row>
    <row r="204" spans="1:3" ht="15.75" customHeight="1">
      <c r="A204" s="17"/>
      <c r="C204" s="6"/>
    </row>
    <row r="205" spans="1:3" ht="15.75" customHeight="1">
      <c r="A205" s="17"/>
      <c r="C205" s="6"/>
    </row>
    <row r="206" spans="1:3" ht="9" customHeight="1">
      <c r="A206" s="17"/>
      <c r="C206" s="6"/>
    </row>
    <row r="207" spans="1:2" ht="15.75" customHeight="1">
      <c r="A207" s="48" t="s">
        <v>58</v>
      </c>
      <c r="B207" s="6" t="s">
        <v>70</v>
      </c>
    </row>
    <row r="208" ht="15.75" customHeight="1">
      <c r="A208" s="17"/>
    </row>
    <row r="209" ht="15.75" customHeight="1">
      <c r="A209" s="17"/>
    </row>
    <row r="210" ht="15.75" customHeight="1">
      <c r="A210" s="17"/>
    </row>
    <row r="211" ht="15.75" customHeight="1">
      <c r="A211" s="17"/>
    </row>
    <row r="212" ht="15.75" customHeight="1">
      <c r="A212" s="17"/>
    </row>
    <row r="213" spans="1:2" ht="15.75" customHeight="1">
      <c r="A213" s="48" t="s">
        <v>67</v>
      </c>
      <c r="B213" s="17" t="s">
        <v>105</v>
      </c>
    </row>
    <row r="214" ht="15.75" customHeight="1">
      <c r="A214" s="17"/>
    </row>
    <row r="215" ht="15.75" customHeight="1">
      <c r="A215" s="17"/>
    </row>
    <row r="216" ht="15.75" customHeight="1">
      <c r="A216" s="17"/>
    </row>
    <row r="217" spans="1:2" ht="15.75" customHeight="1">
      <c r="A217" s="19" t="s">
        <v>69</v>
      </c>
      <c r="B217" s="17" t="s">
        <v>106</v>
      </c>
    </row>
    <row r="218" ht="15.75" customHeight="1">
      <c r="A218" s="17"/>
    </row>
    <row r="219" ht="15.75" customHeight="1">
      <c r="A219" s="17"/>
    </row>
    <row r="220" ht="15" customHeight="1">
      <c r="A220" s="17"/>
    </row>
    <row r="221" spans="1:2" ht="14.25" customHeight="1">
      <c r="A221" s="48" t="s">
        <v>71</v>
      </c>
      <c r="B221" s="6" t="s">
        <v>80</v>
      </c>
    </row>
    <row r="222" spans="1:3" ht="15.75" customHeight="1">
      <c r="A222" s="17"/>
      <c r="C222" s="6"/>
    </row>
    <row r="223" spans="1:3" ht="15.75" customHeight="1">
      <c r="A223" s="17"/>
      <c r="C223" s="6"/>
    </row>
    <row r="224" spans="1:3" ht="15.75" customHeight="1">
      <c r="A224" s="17"/>
      <c r="C224" s="6"/>
    </row>
    <row r="225" spans="1:3" ht="15.75" customHeight="1">
      <c r="A225" s="17"/>
      <c r="C225" s="6"/>
    </row>
    <row r="226" spans="1:3" ht="15.75" customHeight="1">
      <c r="A226" s="17"/>
      <c r="C226" s="6"/>
    </row>
    <row r="227" spans="1:3" ht="15.75" customHeight="1">
      <c r="A227" s="17"/>
      <c r="C227" s="6"/>
    </row>
    <row r="228" spans="1:2" ht="15.75" customHeight="1">
      <c r="A228" s="19" t="s">
        <v>72</v>
      </c>
      <c r="B228" s="6" t="s">
        <v>73</v>
      </c>
    </row>
    <row r="229" spans="1:2" ht="15.75" customHeight="1">
      <c r="A229" s="19"/>
      <c r="B229" s="6"/>
    </row>
    <row r="230" spans="1:2" ht="15.75" customHeight="1">
      <c r="A230" s="17"/>
      <c r="B230" s="7"/>
    </row>
    <row r="231" spans="1:2" ht="15.75" customHeight="1">
      <c r="A231" s="17"/>
      <c r="B231" s="7"/>
    </row>
    <row r="232" spans="1:4" ht="15.75" customHeight="1">
      <c r="A232" s="48" t="s">
        <v>74</v>
      </c>
      <c r="B232" s="27" t="s">
        <v>75</v>
      </c>
      <c r="C232" s="26"/>
      <c r="D232" s="26"/>
    </row>
    <row r="233" spans="1:2" ht="15.75" customHeight="1">
      <c r="A233" s="19"/>
      <c r="B233" s="7"/>
    </row>
    <row r="234" spans="1:2" ht="15.75" customHeight="1">
      <c r="A234" s="19"/>
      <c r="B234" s="6"/>
    </row>
    <row r="235" spans="1:2" ht="15.75" customHeight="1">
      <c r="A235" s="19"/>
      <c r="B235" s="6"/>
    </row>
    <row r="236" spans="1:2" ht="15.75" customHeight="1">
      <c r="A236" s="17"/>
      <c r="B236" s="6"/>
    </row>
    <row r="237" spans="1:10" ht="15.75" customHeight="1">
      <c r="A237" s="19" t="s">
        <v>197</v>
      </c>
      <c r="B237" s="17" t="s">
        <v>198</v>
      </c>
      <c r="C237" s="6"/>
      <c r="I237" s="10" t="s">
        <v>220</v>
      </c>
      <c r="J237" s="10" t="s">
        <v>218</v>
      </c>
    </row>
    <row r="238" spans="1:10" ht="15.75" customHeight="1">
      <c r="A238" s="19"/>
      <c r="B238" s="17"/>
      <c r="C238" s="6"/>
      <c r="I238" s="10" t="s">
        <v>225</v>
      </c>
      <c r="J238" s="98" t="s">
        <v>219</v>
      </c>
    </row>
    <row r="239" spans="1:10" ht="15.75" customHeight="1">
      <c r="A239" s="17"/>
      <c r="C239" s="6"/>
      <c r="I239" s="10" t="s">
        <v>5</v>
      </c>
      <c r="J239" s="10" t="s">
        <v>5</v>
      </c>
    </row>
    <row r="240" spans="1:10" ht="15.75" customHeight="1">
      <c r="A240" s="17"/>
      <c r="B240" s="16" t="s">
        <v>199</v>
      </c>
      <c r="C240" s="6"/>
      <c r="I240" s="26">
        <v>86524</v>
      </c>
      <c r="J240" s="7">
        <v>78680</v>
      </c>
    </row>
    <row r="241" spans="1:10" ht="15.75" customHeight="1">
      <c r="A241" s="17"/>
      <c r="B241" s="16" t="s">
        <v>195</v>
      </c>
      <c r="C241" s="6"/>
      <c r="I241" s="26">
        <v>198913</v>
      </c>
      <c r="J241" s="7">
        <v>175076</v>
      </c>
    </row>
    <row r="242" spans="1:10" ht="15.75" customHeight="1" thickBot="1">
      <c r="A242" s="17"/>
      <c r="B242" s="16" t="s">
        <v>196</v>
      </c>
      <c r="C242" s="6"/>
      <c r="I242" s="99">
        <f>SUM(I240:I241)</f>
        <v>285437</v>
      </c>
      <c r="J242" s="99">
        <f>SUM(J240:J241)</f>
        <v>253756</v>
      </c>
    </row>
    <row r="243" spans="1:2" ht="15.75" customHeight="1" thickTop="1">
      <c r="A243" s="17"/>
      <c r="B243" s="6"/>
    </row>
    <row r="244" ht="15.75" customHeight="1">
      <c r="A244" s="16"/>
    </row>
    <row r="245" ht="15.75" customHeight="1">
      <c r="A245" s="16"/>
    </row>
    <row r="246" spans="1:2" ht="15.75" customHeight="1">
      <c r="A246" s="16"/>
      <c r="B246" s="6" t="s">
        <v>76</v>
      </c>
    </row>
    <row r="247" spans="1:2" ht="15.75" customHeight="1">
      <c r="A247" s="16"/>
      <c r="B247" s="6"/>
    </row>
    <row r="248" spans="1:2" ht="15.75" customHeight="1">
      <c r="A248" s="16"/>
      <c r="B248" s="6"/>
    </row>
    <row r="249" spans="1:2" ht="15.75" customHeight="1">
      <c r="A249" s="16"/>
      <c r="B249" s="6" t="s">
        <v>77</v>
      </c>
    </row>
    <row r="250" spans="1:2" ht="15.75" customHeight="1">
      <c r="A250" s="16"/>
      <c r="B250" s="6"/>
    </row>
    <row r="251" spans="1:2" ht="15.75" customHeight="1">
      <c r="A251" s="16"/>
      <c r="B251" s="6" t="s">
        <v>207</v>
      </c>
    </row>
    <row r="252" spans="1:2" ht="15.75" customHeight="1">
      <c r="A252" s="16"/>
      <c r="B252" s="17" t="s">
        <v>79</v>
      </c>
    </row>
    <row r="253" spans="1:2" ht="15.75" customHeight="1">
      <c r="A253" s="16"/>
      <c r="B253" s="17" t="s">
        <v>78</v>
      </c>
    </row>
    <row r="254" spans="2:4" ht="15.75" customHeight="1">
      <c r="B254" s="102" t="s">
        <v>217</v>
      </c>
      <c r="C254" s="26"/>
      <c r="D254" s="26"/>
    </row>
  </sheetData>
  <mergeCells count="9">
    <mergeCell ref="A1:J1"/>
    <mergeCell ref="A2:J2"/>
    <mergeCell ref="A3:J3"/>
    <mergeCell ref="A5:J5"/>
    <mergeCell ref="F176:J176"/>
    <mergeCell ref="A6:J6"/>
    <mergeCell ref="A8:J8"/>
    <mergeCell ref="H86:I86"/>
    <mergeCell ref="F143:J143"/>
  </mergeCells>
  <printOptions/>
  <pageMargins left="0.5905511811023623" right="0.1968503937007874" top="0.3937007874015748" bottom="0.3937007874015748" header="0.1968503937007874" footer="0.1968503937007874"/>
  <pageSetup horizontalDpi="300" verticalDpi="300" orientation="portrait" paperSize="9" r:id="rId2"/>
  <headerFooter alignWithMargins="0">
    <oddFooter>&amp;C&amp;"Times New Roman,Italic"Page &amp;P of &amp;N</oddFooter>
  </headerFooter>
  <rowBreaks count="3" manualBreakCount="3">
    <brk id="84" max="255" man="1"/>
    <brk id="130" max="255" man="1"/>
    <brk id="1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MUHIBBAH  ENGINEERING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MUHIBBAH  ENGINEERING (M) BHD</dc:creator>
  <cp:keywords/>
  <dc:description/>
  <cp:lastModifiedBy>Ernst &amp; Young</cp:lastModifiedBy>
  <cp:lastPrinted>2002-08-26T07:05:05Z</cp:lastPrinted>
  <dcterms:created xsi:type="dcterms:W3CDTF">1999-06-30T09:07:43Z</dcterms:created>
  <dcterms:modified xsi:type="dcterms:W3CDTF">2002-08-26T07:05:10Z</dcterms:modified>
  <cp:category/>
  <cp:version/>
  <cp:contentType/>
  <cp:contentStatus/>
</cp:coreProperties>
</file>